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6590" yWindow="105" windowWidth="12120" windowHeight="11325" tabRatio="937"/>
  </bookViews>
  <sheets>
    <sheet name="Комсомольск" sheetId="33" r:id="rId1"/>
  </sheets>
  <externalReferences>
    <externalReference r:id="rId2"/>
    <externalReference r:id="rId3"/>
  </externalReferences>
  <definedNames>
    <definedName name="_xlnm._FilterDatabase" localSheetId="0" hidden="1">Комсомольск!$A$11:$BP$834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Комсомольск!$8:$11</definedName>
    <definedName name="_xlnm.Print_Area" localSheetId="0">Комсомольск!$D$1:$I$833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6" i="33" l="1"/>
  <c r="F183" i="33" l="1"/>
  <c r="F702" i="33"/>
  <c r="F576" i="33"/>
  <c r="F450" i="33"/>
  <c r="F270" i="33"/>
  <c r="F112" i="33"/>
  <c r="F110" i="33"/>
  <c r="F107" i="33" s="1"/>
  <c r="F29" i="33"/>
  <c r="F819" i="33" l="1"/>
  <c r="F167" i="33"/>
  <c r="F160" i="33"/>
  <c r="F104" i="33"/>
  <c r="F434" i="33" l="1"/>
  <c r="F431" i="33"/>
  <c r="F394" i="33"/>
  <c r="F245" i="33" l="1"/>
  <c r="F239" i="33"/>
  <c r="F505" i="33" l="1"/>
  <c r="F386" i="33" l="1"/>
  <c r="F354" i="33"/>
  <c r="F756" i="33" l="1"/>
  <c r="F759" i="33"/>
  <c r="F699" i="33"/>
  <c r="F628" i="33" l="1"/>
  <c r="F91" i="33" l="1"/>
  <c r="F84" i="33"/>
  <c r="F26" i="33"/>
  <c r="F340" i="33" l="1"/>
  <c r="F267" i="33"/>
  <c r="F331" i="33"/>
  <c r="F501" i="33" l="1"/>
  <c r="F448" i="33"/>
  <c r="F829" i="33" l="1"/>
  <c r="F832" i="33" s="1"/>
  <c r="F482" i="33" l="1"/>
  <c r="F307" i="33"/>
  <c r="F322" i="33" s="1"/>
  <c r="F155" i="33" l="1"/>
  <c r="F791" i="33" l="1"/>
  <c r="F725" i="33"/>
  <c r="F131" i="33"/>
  <c r="F803" i="33" l="1"/>
  <c r="F801" i="33" s="1"/>
  <c r="F737" i="33"/>
  <c r="F735" i="33" s="1"/>
  <c r="F143" i="33" l="1"/>
  <c r="F141" i="33" s="1"/>
  <c r="F64" i="33"/>
  <c r="F62" i="33" s="1"/>
  <c r="F370" i="33" l="1"/>
  <c r="J267" i="33" l="1"/>
  <c r="I253" i="33"/>
  <c r="H253" i="33" s="1"/>
  <c r="F521" i="33" l="1"/>
  <c r="F519" i="33" s="1"/>
  <c r="F512" i="33"/>
  <c r="F510" i="33" s="1"/>
  <c r="F69" i="33" l="1"/>
  <c r="F798" i="33" l="1"/>
  <c r="F789" i="33" s="1"/>
  <c r="F732" i="33" l="1"/>
  <c r="F606" i="33"/>
  <c r="F597" i="33" s="1"/>
  <c r="F723" i="33" l="1"/>
  <c r="F300" i="33" l="1"/>
  <c r="F214" i="33"/>
  <c r="F205" i="33" s="1"/>
  <c r="F138" i="33"/>
  <c r="F129" i="33" s="1"/>
  <c r="F59" i="33" l="1"/>
  <c r="F722" i="33" l="1"/>
  <c r="I241" i="33" l="1"/>
  <c r="H241" i="33" s="1"/>
  <c r="I88" i="33" l="1"/>
  <c r="H88" i="33" s="1"/>
  <c r="I103" i="33" l="1"/>
  <c r="F653" i="33" l="1"/>
  <c r="F654" i="33"/>
  <c r="I694" i="33" l="1"/>
  <c r="H694" i="33" s="1"/>
  <c r="F408" i="33" l="1"/>
  <c r="F684" i="33" l="1"/>
  <c r="F814" i="33"/>
  <c r="F749" i="33"/>
  <c r="F622" i="33"/>
  <c r="F570" i="33"/>
  <c r="F496" i="33"/>
  <c r="F426" i="33"/>
  <c r="F425" i="33"/>
  <c r="F380" i="33"/>
  <c r="F232" i="33"/>
  <c r="F79" i="33"/>
  <c r="F826" i="33" l="1"/>
  <c r="I818" i="33"/>
  <c r="I819" i="33" s="1"/>
  <c r="F808" i="33"/>
  <c r="F784" i="33"/>
  <c r="F779" i="33"/>
  <c r="F766" i="33"/>
  <c r="I765" i="33"/>
  <c r="I766" i="33" s="1"/>
  <c r="I758" i="33"/>
  <c r="I759" i="33" s="1"/>
  <c r="I755" i="33"/>
  <c r="H755" i="33" s="1"/>
  <c r="I754" i="33"/>
  <c r="H754" i="33" s="1"/>
  <c r="I753" i="33"/>
  <c r="F742" i="33"/>
  <c r="F718" i="33"/>
  <c r="F713" i="33"/>
  <c r="F748" i="33"/>
  <c r="F746" i="33"/>
  <c r="I698" i="33"/>
  <c r="H698" i="33" s="1"/>
  <c r="I697" i="33"/>
  <c r="H697" i="33" s="1"/>
  <c r="I696" i="33"/>
  <c r="H696" i="33" s="1"/>
  <c r="I695" i="33"/>
  <c r="F681" i="33"/>
  <c r="F680" i="33" s="1"/>
  <c r="F669" i="33"/>
  <c r="F668" i="33"/>
  <c r="F673" i="33" s="1"/>
  <c r="F666" i="33"/>
  <c r="F665" i="33" s="1"/>
  <c r="F672" i="33" s="1"/>
  <c r="F674" i="33" s="1"/>
  <c r="F658" i="33"/>
  <c r="F651" i="33"/>
  <c r="F650" i="33" s="1"/>
  <c r="F657" i="33" s="1"/>
  <c r="F659" i="33" s="1"/>
  <c r="F639" i="33"/>
  <c r="F638" i="33"/>
  <c r="F643" i="33" s="1"/>
  <c r="F636" i="33"/>
  <c r="F635" i="33" s="1"/>
  <c r="F642" i="33" s="1"/>
  <c r="F644" i="33" s="1"/>
  <c r="F629" i="33"/>
  <c r="I627" i="33"/>
  <c r="H627" i="33" s="1"/>
  <c r="I626" i="33"/>
  <c r="H626" i="33" s="1"/>
  <c r="F617" i="33"/>
  <c r="F592" i="33"/>
  <c r="F587" i="33"/>
  <c r="F621" i="33"/>
  <c r="F567" i="33"/>
  <c r="F571" i="33" s="1"/>
  <c r="I503" i="33"/>
  <c r="I504" i="33"/>
  <c r="I500" i="33"/>
  <c r="I501" i="33" s="1"/>
  <c r="G501" i="33" s="1"/>
  <c r="F485" i="33"/>
  <c r="F478" i="33"/>
  <c r="F465" i="33"/>
  <c r="F460" i="33"/>
  <c r="I447" i="33"/>
  <c r="H447" i="33" s="1"/>
  <c r="I446" i="33"/>
  <c r="H446" i="33" s="1"/>
  <c r="I445" i="33"/>
  <c r="H445" i="33" s="1"/>
  <c r="I444" i="33"/>
  <c r="H444" i="33" s="1"/>
  <c r="I443" i="33"/>
  <c r="H443" i="33" s="1"/>
  <c r="I442" i="33"/>
  <c r="H442" i="33" s="1"/>
  <c r="G434" i="33"/>
  <c r="I433" i="33"/>
  <c r="H433" i="33" s="1"/>
  <c r="H434" i="33" s="1"/>
  <c r="I430" i="33"/>
  <c r="H430" i="33" s="1"/>
  <c r="H431" i="33" s="1"/>
  <c r="F399" i="33"/>
  <c r="F397" i="33" s="1"/>
  <c r="F423" i="33" s="1"/>
  <c r="F427" i="33" s="1"/>
  <c r="I393" i="33"/>
  <c r="H393" i="33" s="1"/>
  <c r="I392" i="33"/>
  <c r="F387" i="33"/>
  <c r="I385" i="33"/>
  <c r="H385" i="33" s="1"/>
  <c r="I384" i="33"/>
  <c r="F364" i="33"/>
  <c r="F379" i="33" s="1"/>
  <c r="F358" i="33"/>
  <c r="F356" i="33" s="1"/>
  <c r="F377" i="33" s="1"/>
  <c r="F381" i="33" s="1"/>
  <c r="I353" i="33"/>
  <c r="H353" i="33" s="1"/>
  <c r="I352" i="33"/>
  <c r="H352" i="33" s="1"/>
  <c r="I351" i="33"/>
  <c r="I339" i="33"/>
  <c r="H339" i="33" s="1"/>
  <c r="I338" i="33"/>
  <c r="H338" i="33" s="1"/>
  <c r="I337" i="33"/>
  <c r="H337" i="33" s="1"/>
  <c r="I336" i="33"/>
  <c r="H336" i="33" s="1"/>
  <c r="I335" i="33"/>
  <c r="H335" i="33" s="1"/>
  <c r="I334" i="33"/>
  <c r="H334" i="33" s="1"/>
  <c r="I333" i="33"/>
  <c r="I330" i="33"/>
  <c r="H330" i="33" s="1"/>
  <c r="I329" i="33"/>
  <c r="H329" i="33" s="1"/>
  <c r="I328" i="33"/>
  <c r="H328" i="33" s="1"/>
  <c r="I327" i="33"/>
  <c r="H327" i="33" s="1"/>
  <c r="I326" i="33"/>
  <c r="F310" i="33"/>
  <c r="F303" i="33"/>
  <c r="F293" i="33"/>
  <c r="F291" i="33" s="1"/>
  <c r="F286" i="33"/>
  <c r="F281" i="33"/>
  <c r="I266" i="33"/>
  <c r="H266" i="33" s="1"/>
  <c r="I265" i="33"/>
  <c r="H265" i="33" s="1"/>
  <c r="I264" i="33"/>
  <c r="H264" i="33" s="1"/>
  <c r="I263" i="33"/>
  <c r="H263" i="33" s="1"/>
  <c r="I262" i="33"/>
  <c r="H262" i="33" s="1"/>
  <c r="I261" i="33"/>
  <c r="H261" i="33" s="1"/>
  <c r="I260" i="33"/>
  <c r="H260" i="33" s="1"/>
  <c r="I259" i="33"/>
  <c r="H259" i="33" s="1"/>
  <c r="I258" i="33"/>
  <c r="H258" i="33" s="1"/>
  <c r="I257" i="33"/>
  <c r="H257" i="33" s="1"/>
  <c r="I256" i="33"/>
  <c r="H256" i="33" s="1"/>
  <c r="I255" i="33"/>
  <c r="H255" i="33" s="1"/>
  <c r="I254" i="33"/>
  <c r="H254" i="33" s="1"/>
  <c r="I252" i="33"/>
  <c r="H252" i="33" s="1"/>
  <c r="I251" i="33"/>
  <c r="H251" i="33" s="1"/>
  <c r="I244" i="33"/>
  <c r="H244" i="33" s="1"/>
  <c r="I243" i="33"/>
  <c r="H243" i="33" s="1"/>
  <c r="I242" i="33"/>
  <c r="F246" i="33"/>
  <c r="I238" i="33"/>
  <c r="H238" i="33" s="1"/>
  <c r="I237" i="33"/>
  <c r="H237" i="33" s="1"/>
  <c r="I236" i="33"/>
  <c r="H236" i="33" s="1"/>
  <c r="F224" i="33"/>
  <c r="F199" i="33"/>
  <c r="F194" i="33"/>
  <c r="F231" i="33"/>
  <c r="I180" i="33"/>
  <c r="H180" i="33" s="1"/>
  <c r="I176" i="33"/>
  <c r="H176" i="33" s="1"/>
  <c r="I179" i="33"/>
  <c r="H179" i="33" s="1"/>
  <c r="I178" i="33"/>
  <c r="H178" i="33" s="1"/>
  <c r="I177" i="33"/>
  <c r="F171" i="33"/>
  <c r="I166" i="33"/>
  <c r="H166" i="33" s="1"/>
  <c r="I165" i="33"/>
  <c r="H165" i="33" s="1"/>
  <c r="I164" i="33"/>
  <c r="H164" i="33" s="1"/>
  <c r="I163" i="33"/>
  <c r="H163" i="33" s="1"/>
  <c r="I162" i="33"/>
  <c r="H162" i="33" s="1"/>
  <c r="I159" i="33"/>
  <c r="H159" i="33" s="1"/>
  <c r="F148" i="33"/>
  <c r="F123" i="33"/>
  <c r="F118" i="33"/>
  <c r="F154" i="33"/>
  <c r="H103" i="33"/>
  <c r="I102" i="33"/>
  <c r="H102" i="33" s="1"/>
  <c r="I101" i="33"/>
  <c r="H101" i="33" s="1"/>
  <c r="I90" i="33"/>
  <c r="H90" i="33" s="1"/>
  <c r="I89" i="33"/>
  <c r="H89" i="33" s="1"/>
  <c r="I87" i="33"/>
  <c r="H87" i="33" s="1"/>
  <c r="I86" i="33"/>
  <c r="H86" i="33" s="1"/>
  <c r="I83" i="33"/>
  <c r="F52" i="33"/>
  <c r="F50" i="33" s="1"/>
  <c r="F45" i="33"/>
  <c r="F40" i="33"/>
  <c r="I25" i="33"/>
  <c r="H25" i="33" s="1"/>
  <c r="I24" i="33"/>
  <c r="H24" i="33" s="1"/>
  <c r="I23" i="33"/>
  <c r="H23" i="33" s="1"/>
  <c r="I22" i="33"/>
  <c r="H22" i="33" s="1"/>
  <c r="I21" i="33"/>
  <c r="H21" i="33" s="1"/>
  <c r="I20" i="33"/>
  <c r="H20" i="33" s="1"/>
  <c r="I19" i="33"/>
  <c r="H19" i="33" s="1"/>
  <c r="I18" i="33"/>
  <c r="H18" i="33" s="1"/>
  <c r="I17" i="33"/>
  <c r="H17" i="33" s="1"/>
  <c r="I16" i="33"/>
  <c r="H16" i="33" s="1"/>
  <c r="I15" i="33"/>
  <c r="H15" i="33" s="1"/>
  <c r="I14" i="33"/>
  <c r="H14" i="33" s="1"/>
  <c r="H503" i="33" l="1"/>
  <c r="I505" i="33"/>
  <c r="G505" i="33" s="1"/>
  <c r="F493" i="33"/>
  <c r="H267" i="33"/>
  <c r="F687" i="33"/>
  <c r="F689" i="33" s="1"/>
  <c r="F569" i="33"/>
  <c r="F1298" i="33"/>
  <c r="I245" i="33"/>
  <c r="G245" i="33" s="1"/>
  <c r="F76" i="33"/>
  <c r="F619" i="33"/>
  <c r="F813" i="33"/>
  <c r="I699" i="33"/>
  <c r="G699" i="33" s="1"/>
  <c r="H83" i="33"/>
  <c r="H84" i="33" s="1"/>
  <c r="I84" i="33"/>
  <c r="F820" i="33"/>
  <c r="F768" i="33"/>
  <c r="F495" i="33"/>
  <c r="F229" i="33"/>
  <c r="F319" i="33"/>
  <c r="F321" i="33"/>
  <c r="F152" i="33"/>
  <c r="F78" i="33"/>
  <c r="F683" i="33"/>
  <c r="F586" i="33"/>
  <c r="F620" i="33" s="1"/>
  <c r="G759" i="33"/>
  <c r="F39" i="33"/>
  <c r="F77" i="33" s="1"/>
  <c r="G766" i="33"/>
  <c r="H91" i="33"/>
  <c r="I340" i="33"/>
  <c r="G340" i="33" s="1"/>
  <c r="I354" i="33"/>
  <c r="G354" i="33" s="1"/>
  <c r="I386" i="33"/>
  <c r="I387" i="33" s="1"/>
  <c r="F459" i="33"/>
  <c r="F494" i="33" s="1"/>
  <c r="I756" i="33"/>
  <c r="G756" i="33" s="1"/>
  <c r="I181" i="33"/>
  <c r="G181" i="33" s="1"/>
  <c r="F193" i="33"/>
  <c r="F230" i="33" s="1"/>
  <c r="I267" i="33"/>
  <c r="G267" i="33" s="1"/>
  <c r="I331" i="33"/>
  <c r="G331" i="33" s="1"/>
  <c r="H435" i="33"/>
  <c r="I628" i="33"/>
  <c r="I629" i="33" s="1"/>
  <c r="G629" i="33" s="1"/>
  <c r="F778" i="33"/>
  <c r="I394" i="33"/>
  <c r="G394" i="33" s="1"/>
  <c r="F506" i="33"/>
  <c r="F92" i="33"/>
  <c r="H160" i="33"/>
  <c r="H167" i="33"/>
  <c r="F168" i="33"/>
  <c r="H177" i="33"/>
  <c r="H181" i="33" s="1"/>
  <c r="F341" i="33"/>
  <c r="H392" i="33"/>
  <c r="H394" i="33" s="1"/>
  <c r="F117" i="33"/>
  <c r="F153" i="33" s="1"/>
  <c r="H239" i="33"/>
  <c r="F280" i="33"/>
  <c r="F320" i="33" s="1"/>
  <c r="H351" i="33"/>
  <c r="H354" i="33" s="1"/>
  <c r="H384" i="33"/>
  <c r="H386" i="33" s="1"/>
  <c r="H387" i="33" s="1"/>
  <c r="F435" i="33"/>
  <c r="F712" i="33"/>
  <c r="F747" i="33" s="1"/>
  <c r="F760" i="33"/>
  <c r="H26" i="33"/>
  <c r="H104" i="33"/>
  <c r="I26" i="33"/>
  <c r="G26" i="33" s="1"/>
  <c r="I91" i="33"/>
  <c r="G91" i="33" s="1"/>
  <c r="I104" i="33"/>
  <c r="G104" i="33" s="1"/>
  <c r="I160" i="33"/>
  <c r="I167" i="33"/>
  <c r="G167" i="33" s="1"/>
  <c r="I239" i="33"/>
  <c r="H242" i="33"/>
  <c r="H245" i="33" s="1"/>
  <c r="H448" i="33"/>
  <c r="I820" i="33"/>
  <c r="G819" i="33"/>
  <c r="H326" i="33"/>
  <c r="H331" i="33" s="1"/>
  <c r="H333" i="33"/>
  <c r="H340" i="33" s="1"/>
  <c r="I431" i="33"/>
  <c r="I434" i="33"/>
  <c r="I448" i="33"/>
  <c r="G448" i="33" s="1"/>
  <c r="H500" i="33"/>
  <c r="H501" i="33" s="1"/>
  <c r="H504" i="33"/>
  <c r="H628" i="33"/>
  <c r="H629" i="33" s="1"/>
  <c r="H695" i="33"/>
  <c r="H699" i="33" s="1"/>
  <c r="H753" i="33"/>
  <c r="H756" i="33" s="1"/>
  <c r="H758" i="33"/>
  <c r="H759" i="33" s="1"/>
  <c r="H765" i="33"/>
  <c r="H766" i="33" s="1"/>
  <c r="H818" i="33"/>
  <c r="H819" i="33" s="1"/>
  <c r="H820" i="33" s="1"/>
  <c r="G84" i="33" l="1"/>
  <c r="I92" i="33"/>
  <c r="H505" i="33"/>
  <c r="H506" i="33" s="1"/>
  <c r="F623" i="33"/>
  <c r="F750" i="33"/>
  <c r="F156" i="33"/>
  <c r="F323" i="33"/>
  <c r="F233" i="33"/>
  <c r="F80" i="33"/>
  <c r="F497" i="33"/>
  <c r="G820" i="33"/>
  <c r="F811" i="33"/>
  <c r="F812" i="33"/>
  <c r="F688" i="33"/>
  <c r="I760" i="33"/>
  <c r="G760" i="33" s="1"/>
  <c r="H246" i="33"/>
  <c r="G386" i="33"/>
  <c r="G387" i="33" s="1"/>
  <c r="I506" i="33"/>
  <c r="G506" i="33" s="1"/>
  <c r="H92" i="33"/>
  <c r="G628" i="33"/>
  <c r="I341" i="33"/>
  <c r="G341" i="33" s="1"/>
  <c r="H168" i="33"/>
  <c r="H341" i="33"/>
  <c r="H760" i="33"/>
  <c r="I246" i="33"/>
  <c r="G246" i="33" s="1"/>
  <c r="G239" i="33"/>
  <c r="I168" i="33"/>
  <c r="G168" i="33" s="1"/>
  <c r="G160" i="33"/>
  <c r="I435" i="33"/>
  <c r="G435" i="33" s="1"/>
  <c r="G431" i="33"/>
  <c r="G92" i="33"/>
  <c r="F815" i="33" l="1"/>
</calcChain>
</file>

<file path=xl/sharedStrings.xml><?xml version="1.0" encoding="utf-8"?>
<sst xmlns="http://schemas.openxmlformats.org/spreadsheetml/2006/main" count="2362" uniqueCount="234">
  <si>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</si>
  <si>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</si>
  <si>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</si>
  <si>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</si>
  <si>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</si>
  <si>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</si>
  <si>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Дневные стационары всех типов</t>
  </si>
  <si>
    <t>отоларингологические</t>
  </si>
  <si>
    <t>Итого по СДП</t>
  </si>
  <si>
    <t>хирургические</t>
  </si>
  <si>
    <t>пульмонологические</t>
  </si>
  <si>
    <t>Холтеровское мониторирование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</si>
  <si>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</si>
  <si>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</si>
  <si>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</si>
  <si>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</si>
  <si>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</si>
  <si>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</si>
  <si>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педиатрические</t>
  </si>
  <si>
    <t>инфекционные</t>
  </si>
  <si>
    <t>Цитологические исследования</t>
  </si>
  <si>
    <t>Компьютерная томография с внутривенным усилением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</si>
  <si>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</si>
  <si>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</si>
  <si>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</si>
  <si>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</si>
  <si>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</si>
  <si>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</si>
  <si>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</si>
  <si>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</si>
  <si>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</si>
  <si>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</si>
  <si>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</si>
  <si>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</si>
  <si>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</si>
  <si>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</si>
  <si>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</si>
  <si>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</si>
  <si>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</si>
  <si>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</si>
  <si>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</si>
  <si>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</si>
  <si>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</si>
  <si>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</si>
  <si>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</si>
  <si>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</si>
  <si>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</si>
  <si>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</si>
  <si>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</si>
  <si>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</si>
  <si>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нефрологические</t>
  </si>
  <si>
    <t>Компьютерная аудиометрия</t>
  </si>
  <si>
    <t>ожоговые</t>
  </si>
  <si>
    <t xml:space="preserve">хирургические </t>
  </si>
  <si>
    <t xml:space="preserve">Дневной стационар при поликлинике </t>
  </si>
  <si>
    <t>2. КГБУЗ "Городская больница № 3" МЗХК</t>
  </si>
  <si>
    <t>4. КГБУЗ "Городская больница № 7" МЗХК</t>
  </si>
  <si>
    <t xml:space="preserve">7. КГБУЗ "Детская городская больница" МЗХК </t>
  </si>
  <si>
    <t xml:space="preserve"> 5. КГБУЗ "Родильный дом № 3" МЗХК</t>
  </si>
  <si>
    <t>патологии новорожденных  и недоношенных детей</t>
  </si>
  <si>
    <t xml:space="preserve">офтальмологические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</si>
  <si>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</si>
  <si>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</si>
  <si>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</si>
  <si>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</si>
  <si>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</si>
  <si>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онкологические (химиотерапевтические)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</si>
  <si>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</si>
  <si>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</si>
  <si>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</si>
  <si>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Стационар дневного пребывания</t>
  </si>
  <si>
    <t>Итого по ДС</t>
  </si>
  <si>
    <t>Поликлиника (по самостоятельным тарифам)</t>
  </si>
  <si>
    <t>Электроэнцефалография (ЭЭГ)</t>
  </si>
  <si>
    <t>ПЦР-диагностика (Realtime)</t>
  </si>
  <si>
    <t>Суточноемониторирование артериального давления (СМАД)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</si>
  <si>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</si>
  <si>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</si>
  <si>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</si>
  <si>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</si>
  <si>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Вызов СМП с применением тромболитической терапии</t>
  </si>
  <si>
    <t>Скорая медицинская помощь (итого)</t>
  </si>
  <si>
    <t>Наименование МО</t>
  </si>
  <si>
    <t>койки сестринского ухода</t>
  </si>
  <si>
    <t xml:space="preserve">Поликлиника </t>
  </si>
  <si>
    <t>ИТОГО - по поликлинике (посещений)</t>
  </si>
  <si>
    <t>Гемодиафильтрация</t>
  </si>
  <si>
    <t>8. КГБУЗ "Территориальный консультативно-диагностический центр" МЗ ХК</t>
  </si>
  <si>
    <t xml:space="preserve">9. КГБУЗ "Городская поликлиника № 9" МЗХК </t>
  </si>
  <si>
    <t>10. КГБУЗ "Стоматологическая поликлиника № 1" МЗХК</t>
  </si>
  <si>
    <t xml:space="preserve">11. КГБУЗ "Стоматологическая поликлиника № 2" МЗХК </t>
  </si>
  <si>
    <t>Койко-дни ОМС</t>
  </si>
  <si>
    <t>1.1. Посещение в Центре здоровья, всего</t>
  </si>
  <si>
    <t>1.2. Посещение в связи с диспансерным наблюдением</t>
  </si>
  <si>
    <t>в т.ч. посещения в травмпункте (первичные)</t>
  </si>
  <si>
    <t>Эндоскопические методы исследования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</si>
  <si>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</si>
  <si>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</si>
  <si>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</si>
  <si>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</si>
  <si>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Обследование беременных женщин на маркеры вирусных гепатитов методом ИФА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</si>
  <si>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</si>
  <si>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</si>
  <si>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</si>
  <si>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</si>
  <si>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</si>
  <si>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</si>
  <si>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</si>
  <si>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>Ирригоскопия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</si>
  <si>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</si>
  <si>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</si>
  <si>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</si>
  <si>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>Объемы медицинской помощи ОМС (случаев госпитализации, посещений)</t>
  </si>
  <si>
    <t xml:space="preserve">2.1. Обращения </t>
  </si>
  <si>
    <t>Лабораторные исследования</t>
  </si>
  <si>
    <t xml:space="preserve">Лабораторные исследования </t>
  </si>
  <si>
    <t xml:space="preserve">    гастроэнтерологические</t>
  </si>
  <si>
    <t>Комплексная медицинская услуга для определения в специализированном кабинете по бесплодному браку показаний к  применению ЭКО (женщины)</t>
  </si>
  <si>
    <t>Комплексная медицинская услуга для определения в специализированном кабинете по бесплодному браку показаний к  применению ЭКО  (мужчины)</t>
  </si>
  <si>
    <t>ИТОГО диализ</t>
  </si>
  <si>
    <t>Исследования:</t>
  </si>
  <si>
    <t>Итого диализ</t>
  </si>
  <si>
    <t>Неполная комплексная медицинская услуга для определения в специализированном КББ показаний к применению ЭКО (Антимюллеровый гормон крови)</t>
  </si>
  <si>
    <t xml:space="preserve">    нейрохирургические</t>
  </si>
  <si>
    <t xml:space="preserve">    онкологические</t>
  </si>
  <si>
    <t xml:space="preserve">    кардиологические</t>
  </si>
  <si>
    <t xml:space="preserve">    неврологические</t>
  </si>
  <si>
    <t xml:space="preserve">    пульмонологические</t>
  </si>
  <si>
    <t xml:space="preserve">    эндокринологические</t>
  </si>
  <si>
    <t>УЗИ диагностика</t>
  </si>
  <si>
    <t>гериатрия</t>
  </si>
  <si>
    <t>16. Компания "Б.Браун Авитум Руссланд" г.Комсомольск-на Амуре</t>
  </si>
  <si>
    <t>1. Посещения с иными целями, всего</t>
  </si>
  <si>
    <r>
      <t>1.5. Посещения с другими целями (</t>
    </r>
    <r>
      <rPr>
        <b/>
        <sz val="11"/>
        <rFont val="Times New Roman"/>
        <family val="1"/>
        <charset val="204"/>
      </rPr>
      <t>патронаж</t>
    </r>
    <r>
      <rPr>
        <sz val="11"/>
        <rFont val="Times New Roman"/>
        <family val="1"/>
        <charset val="204"/>
      </rPr>
      <t>, выдача справок и иных медицинских документов и др.)</t>
    </r>
  </si>
  <si>
    <t xml:space="preserve"> Посещения в связи с диспансеризацией, всего</t>
  </si>
  <si>
    <t>3.1. Диспансеризация взрослого населения 1 этап</t>
  </si>
  <si>
    <t>3.1.(а)  Диспансеризация взрослого населения 1 этапа, проводимая мобильными медицинскими бригадами</t>
  </si>
  <si>
    <t xml:space="preserve">3.2. Диспансеризация детей-сирот, находящихся в стационарных учреждениях </t>
  </si>
  <si>
    <t xml:space="preserve">3.3. Диспансеризация детей-сирот, находящихся в семьях </t>
  </si>
  <si>
    <t xml:space="preserve"> Посещения в связи с профилактическими медицинскими осмотрами, всего</t>
  </si>
  <si>
    <t>3.4. Профилактический медицинский осмотр лиц старше 18 лет</t>
  </si>
  <si>
    <t xml:space="preserve">3.5. Профилактические медицинские осмотры несовершеннолетних, предусмотренные отчетностью на портале МЗ РФ </t>
  </si>
  <si>
    <t xml:space="preserve">3.6. Профилактические медицинские осмотры несовершеннолетних, предусмотренные порядками </t>
  </si>
  <si>
    <t>Всего посещений с иными целями</t>
  </si>
  <si>
    <t>Всего посещений при проведении профилактических мероприятий</t>
  </si>
  <si>
    <t>Всего обращений по поводу заболеваний</t>
  </si>
  <si>
    <t>Всего посещений с связи с оказанием неотложной помощи</t>
  </si>
  <si>
    <t>УЗИ диагностика сердечно-сосудистой системы</t>
  </si>
  <si>
    <t>УЗИ диагностика (доплерография) сердечно-сосудистой системы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</si>
  <si>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 мужчин (спермограмма)</t>
  </si>
  <si>
    <t>Неполная комплексная медицинская услуга для определения в специализированном кабинете по бесплодному браку показаний к  применению ЭКО уженщин (антимюллеровый гормон крови)</t>
  </si>
  <si>
    <t>в том числе ВМП</t>
  </si>
  <si>
    <t>Молекулярно-генетическое исследование мутаций в гене EGFR в биопсийном (операционном) материале</t>
  </si>
  <si>
    <t>3. Посещения при проведении профилактических мероприятий (комплексное посещение)</t>
  </si>
  <si>
    <t>МРТ с внутривенным контрастированием</t>
  </si>
  <si>
    <t>Прижизненное патолого-анатомическое исследование с применением иммуногистохимических методов</t>
  </si>
  <si>
    <t>1.4. Посещения с иными целями медицинских работников, имеющих среднее медицинское образование, ведущих самостоятельный прием</t>
  </si>
  <si>
    <t>Всего по МО</t>
  </si>
  <si>
    <t xml:space="preserve">Видеоколоноскопия </t>
  </si>
  <si>
    <t>2301165</t>
  </si>
  <si>
    <t>3141002</t>
  </si>
  <si>
    <t>3141003</t>
  </si>
  <si>
    <t>3141004</t>
  </si>
  <si>
    <t>3141007</t>
  </si>
  <si>
    <t>3148002</t>
  </si>
  <si>
    <t>3151001</t>
  </si>
  <si>
    <t>0306001</t>
  </si>
  <si>
    <t>3101009</t>
  </si>
  <si>
    <t>3107001</t>
  </si>
  <si>
    <t>3107002</t>
  </si>
  <si>
    <t>3207001</t>
  </si>
  <si>
    <t>4346004</t>
  </si>
  <si>
    <t>3131001</t>
  </si>
  <si>
    <t>3310001</t>
  </si>
  <si>
    <t>Определение коронавируса COVID-19 в мазках со слизистой оболочки носо- и ротоглотки методом ПЦР</t>
  </si>
  <si>
    <t>3. Посещения при проведении профилактических мероприятий (комплексное посещение) *</t>
  </si>
  <si>
    <t>Молекулярно-генетическое исследование мутаций в гене BRAF в биопсийном (операционном) материле</t>
  </si>
  <si>
    <t xml:space="preserve">Молекулярно-генетическое исследование мутаций в генах BRCA1 и BRCA2 </t>
  </si>
  <si>
    <t>Молекулярно-генетическое исследование мутаций в гене KRAS в биопсийном (операционном) материле</t>
  </si>
  <si>
    <t>Отбор биологического материала для лабораторного исследования на наличие коронавируса COVID-19 со слизистой оболочки носо- и ротоглотки</t>
  </si>
  <si>
    <t xml:space="preserve">3. Посещения при проведении профилактических мероприятий (комплексное посещение) </t>
  </si>
  <si>
    <t xml:space="preserve">13. КГБУЗ "Детская стоматологическая поликлиника № 1" МЗХК </t>
  </si>
  <si>
    <t>14. ЧУЗ "Клиническая больница  "РЖД-Медицина" г. Комсомольск-на-Амуре</t>
  </si>
  <si>
    <t>15. ФГБУЗ "Медико-санитарная часть № 99 ФМБА"</t>
  </si>
  <si>
    <t>17. КГБУЗ "Станция скорой медицинской помощи г. Комсомольска-на-Амуре" МЗХК</t>
  </si>
  <si>
    <t>1.6.Диспансеризация взрослого населения 2 этап</t>
  </si>
  <si>
    <t>Поликлиника (по подушевому финансированию  и нормативу финансирования структурного подразделения)</t>
  </si>
  <si>
    <t>4. Посещение в связи с оказанием неотложной помощи в фельдшерском, фельдшерско-акушерском пункте</t>
  </si>
  <si>
    <t>5. Посещение с иными целями, всего</t>
  </si>
  <si>
    <t>5.1. Посещение в Центре здоровья</t>
  </si>
  <si>
    <t>5.3. Разовые посещения в связи с заболеванием в том числе:</t>
  </si>
  <si>
    <t>5.3.1 Разовые посещения</t>
  </si>
  <si>
    <t>5.3.2. Профилактические услуги  в стоматологии (ует)</t>
  </si>
  <si>
    <t>5.3.3. Разовые посещения выполненные мобильными выездными бригадами (выезды в районы края)</t>
  </si>
  <si>
    <t>5.5. Посещения медицинских работников, имеющих среднее медицинское образование</t>
  </si>
  <si>
    <t>6. Обращения по поводу заболевания</t>
  </si>
  <si>
    <t>6.1 Обращения</t>
  </si>
  <si>
    <t>6.2. Обращения по стоматологии</t>
  </si>
  <si>
    <t>7. Посещения в связи с оказанием неотложной помощи</t>
  </si>
  <si>
    <t>8. Посещение врачей  приемных отделений при оказании МП пациентам, не нуждающимся в оказании стационарной помощи</t>
  </si>
  <si>
    <t>5.5. Посещения с иными целями медицинских работников, имеющих среднее медицинское образование, ведущих самостоятельный прием</t>
  </si>
  <si>
    <t>5.6. Посещения с другими целями (патронаж, выдача справок и иных медицинских документов и др.)</t>
  </si>
  <si>
    <t xml:space="preserve"> 6.2 (а) в т.ч. (УЕТ)</t>
  </si>
  <si>
    <t>6.2 (в) в т.ч. ортодонтия (УЕТ)</t>
  </si>
  <si>
    <t xml:space="preserve">6.1. Обращения </t>
  </si>
  <si>
    <t>5.3.5.Разовые посещения с применением передвижных форм предоставления медицинских услуг на базе водных транспортных средств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</si>
  <si>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терапии)</t>
  </si>
  <si>
    <t>Дистанционное предоставление заключения (описание, интерпретация) по данным выполненного исследования 2 группы (рентгенодиагностика, КТ, МРТ, ПЭТ, радионуклидная диагностика) (ВМУ)</t>
  </si>
  <si>
    <t>онкологический  (химиотерапевтический)</t>
  </si>
  <si>
    <t>Рентгеноскопия</t>
  </si>
  <si>
    <t>Определение амплификации гена ERBB2 (HER2/Neu) методом флюоресцентной гибридизации  in situ (FISH)</t>
  </si>
  <si>
    <t>Дистанционная консультация  в режиме реального времени (ВМУ)</t>
  </si>
  <si>
    <t>Дистанционная консультация  в режиме отсроченой консультации (ВМУ)</t>
  </si>
  <si>
    <t>Дистанционный консилиум с участием 2-3 специалистов (ВМУ)</t>
  </si>
  <si>
    <t>Дистанционное взаимодействие по вопросам диагностики и лечения новой коронавирусной инфекции COVID-19 (ВМУ)</t>
  </si>
  <si>
    <t>Лабораторные исследования (ВМУ)</t>
  </si>
  <si>
    <t>Скрининговое УЗИ при сроке беременности 19-21 недели по оценке антенатального развития плода</t>
  </si>
  <si>
    <t>3. КГБУЗ "Городская больница" имени А.В. Шульмана МЗ ХК</t>
  </si>
  <si>
    <t xml:space="preserve">5.8. Углубленная диспансеризация взрослого населения I этап: </t>
  </si>
  <si>
    <t>5.8.1. Комплексное посещение</t>
  </si>
  <si>
    <t>5.9. Углубленная диспансеризация взрослого населения II этап:</t>
  </si>
  <si>
    <t>Неполная комплексная медицинская услуга для определения в специализированном кабинете по бесплодному браку показаний к применению ЭКО у женщиин (молекулярно-биологические исследование по результатам лечения)</t>
  </si>
  <si>
    <t>Выявление антигена SARS-CoV-2 методом ИХА</t>
  </si>
  <si>
    <t xml:space="preserve">12. КГАУЗ "Стоматологическая поликлиника № 3" МЗХК </t>
  </si>
  <si>
    <t>5.7.1 Посещения с другими целями (врача или среднего персонала) при проведении медицинского осмотра перед проведением профилактических прививок против новой короновирусной инфенкции (COVID-19), выполненные в период с 20-00 до 08-00 часов*</t>
  </si>
  <si>
    <t>Объемы медицинской помощи по территориальной программе обязательного медицинского страхования на 2022 год</t>
  </si>
  <si>
    <t>1. КГБУЗ "Городская больница" имени М.И. Шевчук МЗ ХК</t>
  </si>
  <si>
    <t>1.5.1  Посещения  с другими целями (врача или среднего персонала) при проведении мед.осмотра перед проведением профилактических прививок против новой коронавирусной инфекции (COVID-19)</t>
  </si>
  <si>
    <t>5.7  Посещения  с другими целями (врача или среднего персонала) при проведении мед.осмотра перед проведением профилактических прививок против новой коронавирусной инфекции (COVID-19)</t>
  </si>
  <si>
    <t>Скрининговое УЗИ при сроке беременности 11-14 недели по оценке антенатального развития плода</t>
  </si>
  <si>
    <t>1.3. Разовые посещения в связи с заболеванием</t>
  </si>
  <si>
    <t>1</t>
  </si>
  <si>
    <t xml:space="preserve">Приложение № 3
</t>
  </si>
  <si>
    <t>к Решению Комиссии   по разработке ТП ОМС от 22.02.2022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</si>
</sst>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sz val="10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41">
    <xf numFmtId="0" fontId="0" fillId="0" borderId="0"/>
    <xf numFmtId="165" fontId="10" fillId="0" borderId="0" applyFont="0" applyFill="0" applyBorder="0" applyAlignment="0" applyProtection="0"/>
    <xf numFmtId="0" fontId="3" fillId="0" borderId="0"/>
    <xf numFmtId="0" fontId="10" fillId="0" borderId="0"/>
    <xf numFmtId="165" fontId="10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4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2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25" applyNumberFormat="0" applyFont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0" fillId="0" borderId="0"/>
  </cellStyleXfs>
  <cellXfs count="257">
    <xf numFmtId="0" fontId="0" fillId="0" borderId="0" xfId="0"/>
    <xf numFmtId="164" fontId="7" fillId="0" borderId="9" xfId="1" applyNumberFormat="1" applyFont="1" applyFill="1" applyBorder="1"/>
    <xf numFmtId="164" fontId="7" fillId="0" borderId="5" xfId="2" applyNumberFormat="1" applyFont="1" applyFill="1" applyBorder="1" applyAlignment="1">
      <alignment horizontal="right"/>
    </xf>
    <xf numFmtId="0" fontId="15" fillId="0" borderId="5" xfId="0" applyFont="1" applyFill="1" applyBorder="1" applyAlignment="1">
      <alignment horizontal="left" wrapText="1" indent="2"/>
    </xf>
    <xf numFmtId="0" fontId="9" fillId="0" borderId="0" xfId="2" applyFont="1" applyFill="1"/>
    <xf numFmtId="0" fontId="7" fillId="3" borderId="5" xfId="0" applyFont="1" applyFill="1" applyBorder="1" applyAlignment="1">
      <alignment horizontal="left" vertical="top" wrapText="1" indent="2"/>
    </xf>
    <xf numFmtId="164" fontId="22" fillId="3" borderId="5" xfId="2" applyNumberFormat="1" applyFont="1" applyFill="1" applyBorder="1"/>
    <xf numFmtId="0" fontId="15" fillId="3" borderId="0" xfId="2" applyFont="1" applyFill="1"/>
    <xf numFmtId="49" fontId="7" fillId="3" borderId="27" xfId="0" applyNumberFormat="1" applyFont="1" applyFill="1" applyBorder="1" applyAlignment="1">
      <alignment horizontal="right"/>
    </xf>
    <xf numFmtId="0" fontId="17" fillId="3" borderId="5" xfId="2" applyFont="1" applyFill="1" applyBorder="1" applyAlignment="1">
      <alignment horizontal="left" indent="1"/>
    </xf>
    <xf numFmtId="0" fontId="15" fillId="3" borderId="5" xfId="2" applyFont="1" applyFill="1" applyBorder="1" applyAlignment="1">
      <alignment horizontal="center"/>
    </xf>
    <xf numFmtId="168" fontId="7" fillId="3" borderId="9" xfId="1" applyNumberFormat="1" applyFont="1" applyFill="1" applyBorder="1"/>
    <xf numFmtId="164" fontId="15" fillId="3" borderId="5" xfId="2" applyNumberFormat="1" applyFont="1" applyFill="1" applyBorder="1"/>
    <xf numFmtId="169" fontId="15" fillId="3" borderId="5" xfId="2" applyNumberFormat="1" applyFont="1" applyFill="1" applyBorder="1"/>
    <xf numFmtId="164" fontId="7" fillId="3" borderId="9" xfId="1" applyNumberFormat="1" applyFont="1" applyFill="1" applyBorder="1"/>
    <xf numFmtId="0" fontId="15" fillId="3" borderId="5" xfId="2" applyFont="1" applyFill="1" applyBorder="1" applyAlignment="1">
      <alignment horizontal="left" indent="2"/>
    </xf>
    <xf numFmtId="0" fontId="16" fillId="3" borderId="5" xfId="2" applyFont="1" applyFill="1" applyBorder="1" applyAlignment="1">
      <alignment horizontal="left" wrapText="1" indent="1" shrinkToFit="1"/>
    </xf>
    <xf numFmtId="164" fontId="16" fillId="3" borderId="5" xfId="2" applyNumberFormat="1" applyFont="1" applyFill="1" applyBorder="1"/>
    <xf numFmtId="168" fontId="9" fillId="3" borderId="9" xfId="1" applyNumberFormat="1" applyFont="1" applyFill="1" applyBorder="1"/>
    <xf numFmtId="0" fontId="16" fillId="3" borderId="0" xfId="2" applyFont="1" applyFill="1"/>
    <xf numFmtId="0" fontId="11" fillId="3" borderId="5" xfId="0" applyFont="1" applyFill="1" applyBorder="1" applyAlignment="1">
      <alignment horizontal="left" indent="1"/>
    </xf>
    <xf numFmtId="164" fontId="9" fillId="3" borderId="5" xfId="2" applyNumberFormat="1" applyFont="1" applyFill="1" applyBorder="1" applyAlignment="1">
      <alignment horizontal="right"/>
    </xf>
    <xf numFmtId="0" fontId="9" fillId="3" borderId="5" xfId="0" applyFont="1" applyFill="1" applyBorder="1" applyAlignment="1">
      <alignment horizontal="left" wrapText="1" indent="2"/>
    </xf>
    <xf numFmtId="0" fontId="7" fillId="3" borderId="5" xfId="0" applyFont="1" applyFill="1" applyBorder="1" applyAlignment="1">
      <alignment horizontal="left" wrapText="1" indent="2"/>
    </xf>
    <xf numFmtId="0" fontId="11" fillId="3" borderId="5" xfId="0" applyFont="1" applyFill="1" applyBorder="1" applyAlignment="1">
      <alignment horizontal="left" wrapText="1" indent="2"/>
    </xf>
    <xf numFmtId="164" fontId="7" fillId="3" borderId="5" xfId="2" applyNumberFormat="1" applyFont="1" applyFill="1" applyBorder="1" applyAlignment="1">
      <alignment horizontal="right"/>
    </xf>
    <xf numFmtId="0" fontId="7" fillId="3" borderId="5" xfId="2" applyFont="1" applyFill="1" applyBorder="1" applyAlignment="1">
      <alignment horizontal="left" wrapText="1" indent="3"/>
    </xf>
    <xf numFmtId="0" fontId="19" fillId="3" borderId="5" xfId="2" applyFont="1" applyFill="1" applyBorder="1" applyAlignment="1">
      <alignment horizontal="left" wrapText="1" indent="3"/>
    </xf>
    <xf numFmtId="0" fontId="22" fillId="3" borderId="13" xfId="0" applyFont="1" applyFill="1" applyBorder="1" applyAlignment="1">
      <alignment horizontal="left" wrapText="1" indent="2"/>
    </xf>
    <xf numFmtId="0" fontId="22" fillId="3" borderId="5" xfId="0" applyFont="1" applyFill="1" applyBorder="1" applyAlignment="1">
      <alignment horizontal="left" wrapText="1" indent="2"/>
    </xf>
    <xf numFmtId="0" fontId="9" fillId="3" borderId="5" xfId="2" applyFont="1" applyFill="1" applyBorder="1" applyAlignment="1">
      <alignment horizontal="left" wrapText="1" indent="1"/>
    </xf>
    <xf numFmtId="0" fontId="9" fillId="3" borderId="8" xfId="2" applyFont="1" applyFill="1" applyBorder="1" applyAlignment="1">
      <alignment horizontal="left" indent="1"/>
    </xf>
    <xf numFmtId="0" fontId="31" fillId="3" borderId="5" xfId="2" applyFont="1" applyFill="1" applyBorder="1" applyAlignment="1">
      <alignment horizontal="left" wrapText="1" indent="1"/>
    </xf>
    <xf numFmtId="0" fontId="28" fillId="3" borderId="5" xfId="2" applyFont="1" applyFill="1" applyBorder="1" applyAlignment="1">
      <alignment horizontal="left" wrapText="1" indent="1"/>
    </xf>
    <xf numFmtId="0" fontId="7" fillId="3" borderId="5" xfId="2" applyFont="1" applyFill="1" applyBorder="1" applyAlignment="1">
      <alignment horizontal="left" wrapText="1" indent="1"/>
    </xf>
    <xf numFmtId="169" fontId="22" fillId="3" borderId="9" xfId="2" applyNumberFormat="1" applyFont="1" applyFill="1" applyBorder="1" applyAlignment="1">
      <alignment horizontal="center"/>
    </xf>
    <xf numFmtId="0" fontId="15" fillId="3" borderId="6" xfId="0" applyFont="1" applyFill="1" applyBorder="1" applyAlignment="1">
      <alignment horizontal="left" wrapText="1" indent="2"/>
    </xf>
    <xf numFmtId="0" fontId="27" fillId="3" borderId="5" xfId="2" applyFont="1" applyFill="1" applyBorder="1" applyAlignment="1">
      <alignment horizontal="left" wrapText="1" indent="1"/>
    </xf>
    <xf numFmtId="0" fontId="9" fillId="3" borderId="6" xfId="2" applyFont="1" applyFill="1" applyBorder="1" applyAlignment="1">
      <alignment wrapText="1"/>
    </xf>
    <xf numFmtId="0" fontId="15" fillId="3" borderId="6" xfId="2" applyFont="1" applyFill="1" applyBorder="1"/>
    <xf numFmtId="0" fontId="23" fillId="3" borderId="5" xfId="2" applyFont="1" applyFill="1" applyBorder="1" applyAlignment="1">
      <alignment horizontal="left" vertical="justify" indent="2"/>
    </xf>
    <xf numFmtId="167" fontId="9" fillId="3" borderId="9" xfId="1" applyNumberFormat="1" applyFont="1" applyFill="1" applyBorder="1" applyAlignment="1">
      <alignment horizontal="center"/>
    </xf>
    <xf numFmtId="167" fontId="9" fillId="3" borderId="5" xfId="1" applyNumberFormat="1" applyFont="1" applyFill="1" applyBorder="1" applyAlignment="1">
      <alignment horizontal="center"/>
    </xf>
    <xf numFmtId="168" fontId="9" fillId="3" borderId="5" xfId="1" applyNumberFormat="1" applyFont="1" applyFill="1" applyBorder="1"/>
    <xf numFmtId="167" fontId="9" fillId="3" borderId="3" xfId="1" applyNumberFormat="1" applyFont="1" applyFill="1" applyBorder="1" applyAlignment="1">
      <alignment horizontal="center"/>
    </xf>
    <xf numFmtId="168" fontId="9" fillId="3" borderId="3" xfId="1" applyNumberFormat="1" applyFont="1" applyFill="1" applyBorder="1"/>
    <xf numFmtId="0" fontId="15" fillId="3" borderId="3" xfId="2" applyFont="1" applyFill="1" applyBorder="1"/>
    <xf numFmtId="164" fontId="9" fillId="3" borderId="9" xfId="1" applyNumberFormat="1" applyFont="1" applyFill="1" applyBorder="1"/>
    <xf numFmtId="0" fontId="19" fillId="3" borderId="5" xfId="2" applyFont="1" applyFill="1" applyBorder="1" applyAlignment="1">
      <alignment horizontal="left" wrapText="1" indent="1"/>
    </xf>
    <xf numFmtId="164" fontId="19" fillId="3" borderId="9" xfId="1" applyNumberFormat="1" applyFont="1" applyFill="1" applyBorder="1"/>
    <xf numFmtId="0" fontId="7" fillId="3" borderId="5" xfId="0" applyFont="1" applyFill="1" applyBorder="1" applyAlignment="1">
      <alignment wrapText="1"/>
    </xf>
    <xf numFmtId="164" fontId="16" fillId="3" borderId="3" xfId="2" applyNumberFormat="1" applyFont="1" applyFill="1" applyBorder="1"/>
    <xf numFmtId="0" fontId="15" fillId="3" borderId="5" xfId="2" applyFont="1" applyFill="1" applyBorder="1" applyAlignment="1">
      <alignment horizontal="left" wrapText="1" indent="2"/>
    </xf>
    <xf numFmtId="164" fontId="16" fillId="3" borderId="5" xfId="5" applyNumberFormat="1" applyFont="1" applyFill="1" applyBorder="1"/>
    <xf numFmtId="164" fontId="16" fillId="3" borderId="0" xfId="2" applyNumberFormat="1" applyFont="1" applyFill="1"/>
    <xf numFmtId="0" fontId="7" fillId="3" borderId="6" xfId="2" applyFont="1" applyFill="1" applyBorder="1" applyAlignment="1">
      <alignment wrapText="1"/>
    </xf>
    <xf numFmtId="0" fontId="15" fillId="3" borderId="5" xfId="2" applyFont="1" applyFill="1" applyBorder="1"/>
    <xf numFmtId="0" fontId="15" fillId="3" borderId="5" xfId="0" applyFont="1" applyFill="1" applyBorder="1" applyAlignment="1">
      <alignment horizontal="left" wrapText="1" indent="2"/>
    </xf>
    <xf numFmtId="167" fontId="19" fillId="3" borderId="9" xfId="1" applyNumberFormat="1" applyFont="1" applyFill="1" applyBorder="1" applyAlignment="1">
      <alignment horizontal="center"/>
    </xf>
    <xf numFmtId="168" fontId="9" fillId="3" borderId="6" xfId="1" applyNumberFormat="1" applyFont="1" applyFill="1" applyBorder="1"/>
    <xf numFmtId="0" fontId="16" fillId="3" borderId="3" xfId="2" applyFont="1" applyFill="1" applyBorder="1" applyAlignment="1">
      <alignment horizontal="left"/>
    </xf>
    <xf numFmtId="168" fontId="18" fillId="3" borderId="5" xfId="1" applyNumberFormat="1" applyFont="1" applyFill="1" applyBorder="1" applyAlignment="1">
      <alignment horizontal="center"/>
    </xf>
    <xf numFmtId="168" fontId="15" fillId="3" borderId="5" xfId="1" applyNumberFormat="1" applyFont="1" applyFill="1" applyBorder="1" applyAlignment="1">
      <alignment horizontal="center"/>
    </xf>
    <xf numFmtId="0" fontId="12" fillId="3" borderId="5" xfId="2" applyFont="1" applyFill="1" applyBorder="1" applyAlignment="1">
      <alignment horizontal="left" wrapText="1" indent="1"/>
    </xf>
    <xf numFmtId="0" fontId="15" fillId="3" borderId="9" xfId="2" applyFont="1" applyFill="1" applyBorder="1" applyAlignment="1">
      <alignment horizontal="center"/>
    </xf>
    <xf numFmtId="168" fontId="15" fillId="3" borderId="9" xfId="1" applyNumberFormat="1" applyFont="1" applyFill="1" applyBorder="1" applyAlignment="1">
      <alignment horizontal="center"/>
    </xf>
    <xf numFmtId="164" fontId="9" fillId="3" borderId="9" xfId="2" applyNumberFormat="1" applyFont="1" applyFill="1" applyBorder="1" applyAlignment="1">
      <alignment horizontal="right"/>
    </xf>
    <xf numFmtId="0" fontId="7" fillId="3" borderId="5" xfId="2" applyFont="1" applyFill="1" applyBorder="1" applyAlignment="1">
      <alignment horizontal="right" wrapText="1" indent="3"/>
    </xf>
    <xf numFmtId="0" fontId="16" fillId="3" borderId="1" xfId="2" applyFont="1" applyFill="1" applyBorder="1" applyAlignment="1">
      <alignment horizontal="left"/>
    </xf>
    <xf numFmtId="0" fontId="19" fillId="3" borderId="5" xfId="0" applyFont="1" applyFill="1" applyBorder="1" applyAlignment="1">
      <alignment horizontal="left" wrapText="1" indent="2"/>
    </xf>
    <xf numFmtId="0" fontId="16" fillId="3" borderId="3" xfId="2" applyFont="1" applyFill="1" applyBorder="1"/>
    <xf numFmtId="164" fontId="16" fillId="3" borderId="9" xfId="5" applyNumberFormat="1" applyFont="1" applyFill="1" applyBorder="1"/>
    <xf numFmtId="0" fontId="20" fillId="3" borderId="9" xfId="2" applyFont="1" applyFill="1" applyBorder="1" applyAlignment="1">
      <alignment wrapText="1"/>
    </xf>
    <xf numFmtId="0" fontId="16" fillId="3" borderId="2" xfId="2" applyFont="1" applyFill="1" applyBorder="1" applyAlignment="1">
      <alignment horizontal="left"/>
    </xf>
    <xf numFmtId="164" fontId="9" fillId="3" borderId="5" xfId="1" applyNumberFormat="1" applyFont="1" applyFill="1" applyBorder="1"/>
    <xf numFmtId="0" fontId="15" fillId="3" borderId="13" xfId="0" applyFont="1" applyFill="1" applyBorder="1" applyAlignment="1">
      <alignment horizontal="left" wrapText="1" indent="2"/>
    </xf>
    <xf numFmtId="164" fontId="9" fillId="3" borderId="3" xfId="1" applyNumberFormat="1" applyFont="1" applyFill="1" applyBorder="1"/>
    <xf numFmtId="164" fontId="9" fillId="3" borderId="6" xfId="1" applyNumberFormat="1" applyFont="1" applyFill="1" applyBorder="1"/>
    <xf numFmtId="168" fontId="7" fillId="3" borderId="5" xfId="1" applyNumberFormat="1" applyFont="1" applyFill="1" applyBorder="1"/>
    <xf numFmtId="164" fontId="18" fillId="3" borderId="2" xfId="2" applyNumberFormat="1" applyFont="1" applyFill="1" applyBorder="1"/>
    <xf numFmtId="3" fontId="15" fillId="3" borderId="2" xfId="1" applyNumberFormat="1" applyFont="1" applyFill="1" applyBorder="1" applyAlignment="1">
      <alignment horizontal="center"/>
    </xf>
    <xf numFmtId="168" fontId="15" fillId="3" borderId="2" xfId="1" applyNumberFormat="1" applyFont="1" applyFill="1" applyBorder="1" applyAlignment="1">
      <alignment horizontal="center"/>
    </xf>
    <xf numFmtId="0" fontId="20" fillId="3" borderId="9" xfId="2" applyFont="1" applyFill="1" applyBorder="1"/>
    <xf numFmtId="0" fontId="7" fillId="3" borderId="5" xfId="2" applyFont="1" applyFill="1" applyBorder="1" applyAlignment="1">
      <alignment horizontal="left" indent="2"/>
    </xf>
    <xf numFmtId="166" fontId="7" fillId="3" borderId="5" xfId="2" applyNumberFormat="1" applyFont="1" applyFill="1" applyBorder="1"/>
    <xf numFmtId="168" fontId="18" fillId="3" borderId="3" xfId="1" applyNumberFormat="1" applyFont="1" applyFill="1" applyBorder="1" applyAlignment="1">
      <alignment horizontal="center"/>
    </xf>
    <xf numFmtId="0" fontId="20" fillId="3" borderId="3" xfId="2" applyFont="1" applyFill="1" applyBorder="1" applyAlignment="1">
      <alignment horizontal="left"/>
    </xf>
    <xf numFmtId="3" fontId="15" fillId="3" borderId="3" xfId="1" applyNumberFormat="1" applyFont="1" applyFill="1" applyBorder="1"/>
    <xf numFmtId="168" fontId="15" fillId="3" borderId="3" xfId="1" applyNumberFormat="1" applyFont="1" applyFill="1" applyBorder="1"/>
    <xf numFmtId="3" fontId="24" fillId="3" borderId="5" xfId="2" applyNumberFormat="1" applyFont="1" applyFill="1" applyBorder="1"/>
    <xf numFmtId="3" fontId="25" fillId="3" borderId="3" xfId="2" applyNumberFormat="1" applyFont="1" applyFill="1" applyBorder="1"/>
    <xf numFmtId="164" fontId="15" fillId="3" borderId="5" xfId="5" applyNumberFormat="1" applyFont="1" applyFill="1" applyBorder="1"/>
    <xf numFmtId="166" fontId="15" fillId="3" borderId="5" xfId="5" applyNumberFormat="1" applyFont="1" applyFill="1" applyBorder="1"/>
    <xf numFmtId="0" fontId="16" fillId="3" borderId="8" xfId="2" applyFont="1" applyFill="1" applyBorder="1" applyAlignment="1">
      <alignment horizontal="left"/>
    </xf>
    <xf numFmtId="0" fontId="15" fillId="3" borderId="11" xfId="2" applyFont="1" applyFill="1" applyBorder="1"/>
    <xf numFmtId="0" fontId="16" fillId="3" borderId="8" xfId="2" applyFont="1" applyFill="1" applyBorder="1"/>
    <xf numFmtId="0" fontId="9" fillId="3" borderId="0" xfId="2" applyFont="1" applyFill="1" applyBorder="1"/>
    <xf numFmtId="164" fontId="7" fillId="3" borderId="5" xfId="2" applyNumberFormat="1" applyFont="1" applyFill="1" applyBorder="1"/>
    <xf numFmtId="164" fontId="7" fillId="3" borderId="17" xfId="1" applyNumberFormat="1" applyFont="1" applyFill="1" applyBorder="1"/>
    <xf numFmtId="168" fontId="7" fillId="3" borderId="0" xfId="1" applyNumberFormat="1" applyFont="1" applyFill="1" applyBorder="1"/>
    <xf numFmtId="0" fontId="11" fillId="3" borderId="13" xfId="0" applyFont="1" applyFill="1" applyBorder="1" applyAlignment="1">
      <alignment horizontal="left" wrapText="1" indent="1"/>
    </xf>
    <xf numFmtId="168" fontId="7" fillId="3" borderId="5" xfId="1" applyNumberFormat="1" applyFont="1" applyFill="1" applyBorder="1" applyAlignment="1">
      <alignment horizontal="center"/>
    </xf>
    <xf numFmtId="0" fontId="9" fillId="3" borderId="0" xfId="2" applyFont="1" applyFill="1"/>
    <xf numFmtId="168" fontId="7" fillId="3" borderId="16" xfId="1" applyNumberFormat="1" applyFont="1" applyFill="1" applyBorder="1" applyAlignment="1">
      <alignment horizontal="right"/>
    </xf>
    <xf numFmtId="0" fontId="9" fillId="3" borderId="5" xfId="2" applyFont="1" applyFill="1" applyBorder="1" applyAlignment="1">
      <alignment horizontal="left" wrapText="1" indent="3"/>
    </xf>
    <xf numFmtId="0" fontId="6" fillId="3" borderId="5" xfId="0" applyFont="1" applyFill="1" applyBorder="1" applyAlignment="1">
      <alignment horizontal="left" wrapText="1" indent="2"/>
    </xf>
    <xf numFmtId="168" fontId="9" fillId="3" borderId="5" xfId="1" applyNumberFormat="1" applyFont="1" applyFill="1" applyBorder="1" applyAlignment="1">
      <alignment horizontal="center"/>
    </xf>
    <xf numFmtId="168" fontId="11" fillId="3" borderId="5" xfId="1" applyNumberFormat="1" applyFont="1" applyFill="1" applyBorder="1" applyAlignment="1">
      <alignment horizontal="center"/>
    </xf>
    <xf numFmtId="168" fontId="7" fillId="3" borderId="5" xfId="1" applyNumberFormat="1" applyFont="1" applyFill="1" applyBorder="1" applyAlignment="1">
      <alignment horizontal="right"/>
    </xf>
    <xf numFmtId="0" fontId="9" fillId="3" borderId="5" xfId="0" applyFont="1" applyFill="1" applyBorder="1" applyAlignment="1">
      <alignment horizontal="left" vertical="top" wrapText="1" indent="2"/>
    </xf>
    <xf numFmtId="0" fontId="15" fillId="3" borderId="23" xfId="0" applyFont="1" applyFill="1" applyBorder="1" applyAlignment="1">
      <alignment horizontal="left" wrapText="1" indent="2"/>
    </xf>
    <xf numFmtId="0" fontId="9" fillId="3" borderId="5" xfId="2" applyFont="1" applyFill="1" applyBorder="1" applyAlignment="1">
      <alignment wrapText="1"/>
    </xf>
    <xf numFmtId="0" fontId="7" fillId="3" borderId="26" xfId="0" applyFont="1" applyFill="1" applyBorder="1" applyAlignment="1">
      <alignment wrapText="1"/>
    </xf>
    <xf numFmtId="0" fontId="7" fillId="3" borderId="6" xfId="0" applyFont="1" applyFill="1" applyBorder="1" applyAlignment="1">
      <alignment wrapText="1"/>
    </xf>
    <xf numFmtId="164" fontId="7" fillId="3" borderId="5" xfId="1" applyNumberFormat="1" applyFont="1" applyFill="1" applyBorder="1"/>
    <xf numFmtId="164" fontId="7" fillId="3" borderId="15" xfId="1" applyNumberFormat="1" applyFont="1" applyFill="1" applyBorder="1"/>
    <xf numFmtId="0" fontId="11" fillId="3" borderId="5" xfId="0" applyFont="1" applyFill="1" applyBorder="1" applyAlignment="1">
      <alignment horizontal="left" wrapText="1" indent="1"/>
    </xf>
    <xf numFmtId="168" fontId="7" fillId="3" borderId="9" xfId="1" applyNumberFormat="1" applyFont="1" applyFill="1" applyBorder="1" applyAlignment="1">
      <alignment horizontal="right"/>
    </xf>
    <xf numFmtId="168" fontId="7" fillId="3" borderId="9" xfId="1" applyNumberFormat="1" applyFont="1" applyFill="1" applyBorder="1" applyAlignment="1">
      <alignment horizontal="center"/>
    </xf>
    <xf numFmtId="49" fontId="7" fillId="3" borderId="0" xfId="0" applyNumberFormat="1" applyFont="1" applyFill="1" applyBorder="1" applyAlignment="1">
      <alignment horizontal="right"/>
    </xf>
    <xf numFmtId="164" fontId="9" fillId="3" borderId="7" xfId="1" applyNumberFormat="1" applyFont="1" applyFill="1" applyBorder="1"/>
    <xf numFmtId="164" fontId="9" fillId="3" borderId="16" xfId="1" applyNumberFormat="1" applyFont="1" applyFill="1" applyBorder="1"/>
    <xf numFmtId="168" fontId="16" fillId="3" borderId="5" xfId="1" applyNumberFormat="1" applyFont="1" applyFill="1" applyBorder="1" applyAlignment="1">
      <alignment horizontal="center"/>
    </xf>
    <xf numFmtId="168" fontId="9" fillId="3" borderId="5" xfId="1" applyNumberFormat="1" applyFont="1" applyFill="1" applyBorder="1" applyAlignment="1">
      <alignment horizontal="right"/>
    </xf>
    <xf numFmtId="164" fontId="19" fillId="3" borderId="3" xfId="1" applyNumberFormat="1" applyFont="1" applyFill="1" applyBorder="1"/>
    <xf numFmtId="0" fontId="9" fillId="3" borderId="12" xfId="2" applyFont="1" applyFill="1" applyBorder="1"/>
    <xf numFmtId="0" fontId="7" fillId="3" borderId="27" xfId="0" applyNumberFormat="1" applyFont="1" applyFill="1" applyBorder="1" applyAlignment="1">
      <alignment horizontal="right"/>
    </xf>
    <xf numFmtId="0" fontId="9" fillId="3" borderId="14" xfId="2" applyFont="1" applyFill="1" applyBorder="1" applyAlignment="1">
      <alignment horizontal="left" indent="1"/>
    </xf>
    <xf numFmtId="0" fontId="15" fillId="3" borderId="0" xfId="2" applyFont="1" applyFill="1" applyAlignment="1">
      <alignment wrapText="1"/>
    </xf>
    <xf numFmtId="0" fontId="5" fillId="3" borderId="0" xfId="2" applyFont="1" applyFill="1"/>
    <xf numFmtId="0" fontId="21" fillId="3" borderId="1" xfId="2" applyFont="1" applyFill="1" applyBorder="1" applyAlignment="1">
      <alignment horizontal="center"/>
    </xf>
    <xf numFmtId="0" fontId="21" fillId="3" borderId="3" xfId="2" applyFont="1" applyFill="1" applyBorder="1" applyAlignment="1">
      <alignment horizontal="center"/>
    </xf>
    <xf numFmtId="0" fontId="5" fillId="3" borderId="4" xfId="2" applyFont="1" applyFill="1" applyBorder="1" applyAlignment="1">
      <alignment horizontal="center" vertical="top"/>
    </xf>
    <xf numFmtId="0" fontId="15" fillId="3" borderId="2" xfId="2" applyFont="1" applyFill="1" applyBorder="1" applyAlignment="1">
      <alignment horizontal="center" vertical="top"/>
    </xf>
    <xf numFmtId="0" fontId="7" fillId="3" borderId="2" xfId="2" applyFont="1" applyFill="1" applyBorder="1" applyAlignment="1">
      <alignment horizontal="center" vertical="center" wrapText="1"/>
    </xf>
    <xf numFmtId="1" fontId="7" fillId="3" borderId="2" xfId="2" applyNumberFormat="1" applyFont="1" applyFill="1" applyBorder="1" applyAlignment="1">
      <alignment horizontal="center"/>
    </xf>
    <xf numFmtId="0" fontId="14" fillId="3" borderId="15" xfId="2" applyFont="1" applyFill="1" applyBorder="1"/>
    <xf numFmtId="166" fontId="15" fillId="3" borderId="9" xfId="5" applyNumberFormat="1" applyFont="1" applyFill="1" applyBorder="1"/>
    <xf numFmtId="0" fontId="16" fillId="3" borderId="5" xfId="2" applyFont="1" applyFill="1" applyBorder="1" applyAlignment="1">
      <alignment horizontal="left" indent="1"/>
    </xf>
    <xf numFmtId="170" fontId="16" fillId="3" borderId="0" xfId="2" applyNumberFormat="1" applyFont="1" applyFill="1" applyAlignment="1">
      <alignment horizontal="center"/>
    </xf>
    <xf numFmtId="0" fontId="7" fillId="3" borderId="5" xfId="2" applyFont="1" applyFill="1" applyBorder="1" applyAlignment="1">
      <alignment horizontal="left" wrapText="1" indent="2"/>
    </xf>
    <xf numFmtId="0" fontId="13" fillId="3" borderId="5" xfId="2" applyFont="1" applyFill="1" applyBorder="1" applyAlignment="1">
      <alignment horizontal="left" wrapText="1" indent="1"/>
    </xf>
    <xf numFmtId="164" fontId="16" fillId="3" borderId="6" xfId="5" applyNumberFormat="1" applyFont="1" applyFill="1" applyBorder="1"/>
    <xf numFmtId="166" fontId="26" fillId="3" borderId="5" xfId="5" applyNumberFormat="1" applyFont="1" applyFill="1" applyBorder="1"/>
    <xf numFmtId="167" fontId="9" fillId="3" borderId="6" xfId="1" applyNumberFormat="1" applyFont="1" applyFill="1" applyBorder="1" applyAlignment="1">
      <alignment horizontal="center"/>
    </xf>
    <xf numFmtId="0" fontId="15" fillId="3" borderId="7" xfId="2" applyFont="1" applyFill="1" applyBorder="1"/>
    <xf numFmtId="164" fontId="16" fillId="3" borderId="12" xfId="5" applyNumberFormat="1" applyFont="1" applyFill="1" applyBorder="1" applyAlignment="1">
      <alignment horizontal="center"/>
    </xf>
    <xf numFmtId="164" fontId="16" fillId="3" borderId="10" xfId="5" applyNumberFormat="1" applyFont="1" applyFill="1" applyBorder="1" applyAlignment="1">
      <alignment horizontal="center"/>
    </xf>
    <xf numFmtId="166" fontId="16" fillId="3" borderId="0" xfId="2" applyNumberFormat="1" applyFont="1" applyFill="1" applyBorder="1"/>
    <xf numFmtId="0" fontId="16" fillId="3" borderId="11" xfId="2" applyFont="1" applyFill="1" applyBorder="1"/>
    <xf numFmtId="164" fontId="15" fillId="3" borderId="3" xfId="5" applyNumberFormat="1" applyFont="1" applyFill="1" applyBorder="1" applyAlignment="1">
      <alignment horizontal="center"/>
    </xf>
    <xf numFmtId="164" fontId="15" fillId="3" borderId="5" xfId="5" applyNumberFormat="1" applyFont="1" applyFill="1" applyBorder="1" applyAlignment="1">
      <alignment horizontal="center"/>
    </xf>
    <xf numFmtId="164" fontId="7" fillId="3" borderId="9" xfId="1" applyNumberFormat="1" applyFont="1" applyFill="1" applyBorder="1" applyAlignment="1">
      <alignment horizontal="center"/>
    </xf>
    <xf numFmtId="170" fontId="13" fillId="3" borderId="16" xfId="1" applyNumberFormat="1" applyFont="1" applyFill="1" applyBorder="1" applyAlignment="1">
      <alignment horizontal="center"/>
    </xf>
    <xf numFmtId="168" fontId="9" fillId="3" borderId="9" xfId="1" applyNumberFormat="1" applyFont="1" applyFill="1" applyBorder="1" applyAlignment="1">
      <alignment horizontal="center"/>
    </xf>
    <xf numFmtId="164" fontId="16" fillId="3" borderId="5" xfId="2" applyNumberFormat="1" applyFont="1" applyFill="1" applyBorder="1" applyAlignment="1">
      <alignment horizontal="right"/>
    </xf>
    <xf numFmtId="164" fontId="22" fillId="3" borderId="5" xfId="2" applyNumberFormat="1" applyFont="1" applyFill="1" applyBorder="1" applyAlignment="1">
      <alignment horizontal="right"/>
    </xf>
    <xf numFmtId="164" fontId="25" fillId="3" borderId="5" xfId="2" applyNumberFormat="1" applyFont="1" applyFill="1" applyBorder="1" applyAlignment="1">
      <alignment horizontal="right"/>
    </xf>
    <xf numFmtId="166" fontId="18" fillId="3" borderId="5" xfId="5" applyNumberFormat="1" applyFont="1" applyFill="1" applyBorder="1"/>
    <xf numFmtId="164" fontId="11" fillId="3" borderId="9" xfId="1" applyNumberFormat="1" applyFont="1" applyFill="1" applyBorder="1"/>
    <xf numFmtId="166" fontId="22" fillId="3" borderId="5" xfId="5" applyNumberFormat="1" applyFont="1" applyFill="1" applyBorder="1"/>
    <xf numFmtId="164" fontId="26" fillId="3" borderId="5" xfId="5" applyNumberFormat="1" applyFont="1" applyFill="1" applyBorder="1"/>
    <xf numFmtId="164" fontId="11" fillId="3" borderId="5" xfId="1" applyNumberFormat="1" applyFont="1" applyFill="1" applyBorder="1"/>
    <xf numFmtId="164" fontId="11" fillId="3" borderId="3" xfId="1" applyNumberFormat="1" applyFont="1" applyFill="1" applyBorder="1"/>
    <xf numFmtId="0" fontId="30" fillId="3" borderId="3" xfId="2" applyFont="1" applyFill="1" applyBorder="1" applyAlignment="1">
      <alignment horizontal="left" vertical="justify" indent="2"/>
    </xf>
    <xf numFmtId="164" fontId="16" fillId="3" borderId="3" xfId="5" applyNumberFormat="1" applyFont="1" applyFill="1" applyBorder="1"/>
    <xf numFmtId="164" fontId="16" fillId="3" borderId="8" xfId="5" applyNumberFormat="1" applyFont="1" applyFill="1" applyBorder="1" applyAlignment="1">
      <alignment horizontal="center"/>
    </xf>
    <xf numFmtId="172" fontId="15" fillId="3" borderId="3" xfId="5" applyNumberFormat="1" applyFont="1" applyFill="1" applyBorder="1"/>
    <xf numFmtId="0" fontId="20" fillId="3" borderId="5" xfId="2" applyFont="1" applyFill="1" applyBorder="1"/>
    <xf numFmtId="164" fontId="11" fillId="3" borderId="5" xfId="0" applyNumberFormat="1" applyFont="1" applyFill="1" applyBorder="1" applyAlignment="1">
      <alignment horizontal="left" indent="1"/>
    </xf>
    <xf numFmtId="164" fontId="22" fillId="3" borderId="5" xfId="5" applyNumberFormat="1" applyFont="1" applyFill="1" applyBorder="1"/>
    <xf numFmtId="166" fontId="22" fillId="3" borderId="5" xfId="5" applyNumberFormat="1" applyFont="1" applyFill="1" applyBorder="1" applyAlignment="1">
      <alignment horizontal="center"/>
    </xf>
    <xf numFmtId="166" fontId="22" fillId="3" borderId="9" xfId="5" applyNumberFormat="1" applyFont="1" applyFill="1" applyBorder="1" applyAlignment="1">
      <alignment horizontal="center"/>
    </xf>
    <xf numFmtId="164" fontId="25" fillId="3" borderId="5" xfId="5" applyNumberFormat="1" applyFont="1" applyFill="1" applyBorder="1" applyAlignment="1">
      <alignment horizontal="center"/>
    </xf>
    <xf numFmtId="164" fontId="25" fillId="3" borderId="9" xfId="5" applyNumberFormat="1" applyFont="1" applyFill="1" applyBorder="1" applyAlignment="1">
      <alignment horizontal="center"/>
    </xf>
    <xf numFmtId="164" fontId="15" fillId="3" borderId="6" xfId="5" applyNumberFormat="1" applyFont="1" applyFill="1" applyBorder="1"/>
    <xf numFmtId="172" fontId="16" fillId="3" borderId="10" xfId="5" applyNumberFormat="1" applyFont="1" applyFill="1" applyBorder="1"/>
    <xf numFmtId="166" fontId="15" fillId="3" borderId="5" xfId="2" applyNumberFormat="1" applyFont="1" applyFill="1" applyBorder="1"/>
    <xf numFmtId="166" fontId="15" fillId="3" borderId="5" xfId="5" applyNumberFormat="1" applyFont="1" applyFill="1" applyBorder="1" applyAlignment="1">
      <alignment horizontal="center"/>
    </xf>
    <xf numFmtId="166" fontId="15" fillId="3" borderId="9" xfId="2" applyNumberFormat="1" applyFont="1" applyFill="1" applyBorder="1"/>
    <xf numFmtId="0" fontId="15" fillId="3" borderId="6" xfId="0" applyFont="1" applyFill="1" applyBorder="1" applyAlignment="1">
      <alignment horizontal="left" wrapText="1"/>
    </xf>
    <xf numFmtId="0" fontId="9" fillId="3" borderId="3" xfId="2" applyFont="1" applyFill="1" applyBorder="1" applyAlignment="1">
      <alignment wrapText="1"/>
    </xf>
    <xf numFmtId="164" fontId="7" fillId="3" borderId="6" xfId="1" applyNumberFormat="1" applyFont="1" applyFill="1" applyBorder="1"/>
    <xf numFmtId="0" fontId="7" fillId="3" borderId="5" xfId="2" applyFont="1" applyFill="1" applyBorder="1" applyAlignment="1">
      <alignment wrapText="1"/>
    </xf>
    <xf numFmtId="0" fontId="7" fillId="3" borderId="3" xfId="2" applyFont="1" applyFill="1" applyBorder="1" applyAlignment="1">
      <alignment wrapText="1"/>
    </xf>
    <xf numFmtId="172" fontId="16" fillId="3" borderId="3" xfId="5" applyNumberFormat="1" applyFont="1" applyFill="1" applyBorder="1" applyAlignment="1">
      <alignment horizontal="left"/>
    </xf>
    <xf numFmtId="0" fontId="15" fillId="3" borderId="5" xfId="2" applyFont="1" applyFill="1" applyBorder="1" applyAlignment="1">
      <alignment horizontal="left" wrapText="1" indent="1"/>
    </xf>
    <xf numFmtId="164" fontId="16" fillId="3" borderId="8" xfId="2" applyNumberFormat="1" applyFont="1" applyFill="1" applyBorder="1"/>
    <xf numFmtId="166" fontId="26" fillId="3" borderId="9" xfId="5" applyNumberFormat="1" applyFont="1" applyFill="1" applyBorder="1"/>
    <xf numFmtId="0" fontId="26" fillId="3" borderId="6" xfId="2" applyFont="1" applyFill="1" applyBorder="1" applyAlignment="1">
      <alignment horizontal="left" indent="2"/>
    </xf>
    <xf numFmtId="164" fontId="7" fillId="3" borderId="3" xfId="1" applyNumberFormat="1" applyFont="1" applyFill="1" applyBorder="1"/>
    <xf numFmtId="0" fontId="7" fillId="3" borderId="7" xfId="2" applyFont="1" applyFill="1" applyBorder="1" applyAlignment="1">
      <alignment wrapText="1"/>
    </xf>
    <xf numFmtId="164" fontId="16" fillId="3" borderId="7" xfId="5" applyNumberFormat="1" applyFont="1" applyFill="1" applyBorder="1"/>
    <xf numFmtId="164" fontId="7" fillId="3" borderId="7" xfId="1" applyNumberFormat="1" applyFont="1" applyFill="1" applyBorder="1"/>
    <xf numFmtId="167" fontId="9" fillId="3" borderId="7" xfId="1" applyNumberFormat="1" applyFont="1" applyFill="1" applyBorder="1" applyAlignment="1">
      <alignment horizontal="center"/>
    </xf>
    <xf numFmtId="0" fontId="16" fillId="3" borderId="10" xfId="2" applyFont="1" applyFill="1" applyBorder="1" applyAlignment="1">
      <alignment horizontal="left"/>
    </xf>
    <xf numFmtId="164" fontId="16" fillId="3" borderId="15" xfId="5" applyNumberFormat="1" applyFont="1" applyFill="1" applyBorder="1"/>
    <xf numFmtId="0" fontId="15" fillId="3" borderId="5" xfId="0" applyFont="1" applyFill="1" applyBorder="1" applyAlignment="1">
      <alignment horizontal="left" vertical="justify" indent="2"/>
    </xf>
    <xf numFmtId="0" fontId="15" fillId="3" borderId="6" xfId="2" applyFont="1" applyFill="1" applyBorder="1" applyAlignment="1">
      <alignment horizontal="left" indent="2"/>
    </xf>
    <xf numFmtId="0" fontId="16" fillId="3" borderId="12" xfId="2" applyFont="1" applyFill="1" applyBorder="1"/>
    <xf numFmtId="164" fontId="16" fillId="3" borderId="12" xfId="5" applyNumberFormat="1" applyFont="1" applyFill="1" applyBorder="1"/>
    <xf numFmtId="164" fontId="11" fillId="3" borderId="5" xfId="2" applyNumberFormat="1" applyFont="1" applyFill="1" applyBorder="1" applyAlignment="1">
      <alignment horizontal="right"/>
    </xf>
    <xf numFmtId="0" fontId="15" fillId="3" borderId="5" xfId="0" applyFont="1" applyFill="1" applyBorder="1" applyAlignment="1">
      <alignment horizontal="left" vertical="justify" wrapText="1" indent="2"/>
    </xf>
    <xf numFmtId="164" fontId="7" fillId="3" borderId="6" xfId="2" applyNumberFormat="1" applyFont="1" applyFill="1" applyBorder="1" applyAlignment="1">
      <alignment horizontal="right"/>
    </xf>
    <xf numFmtId="0" fontId="15" fillId="3" borderId="9" xfId="0" applyFont="1" applyFill="1" applyBorder="1" applyAlignment="1">
      <alignment horizontal="left" wrapText="1" indent="2"/>
    </xf>
    <xf numFmtId="164" fontId="7" fillId="3" borderId="3" xfId="2" applyNumberFormat="1" applyFont="1" applyFill="1" applyBorder="1" applyAlignment="1">
      <alignment horizontal="right"/>
    </xf>
    <xf numFmtId="164" fontId="7" fillId="3" borderId="7" xfId="2" applyNumberFormat="1" applyFont="1" applyFill="1" applyBorder="1" applyAlignment="1">
      <alignment horizontal="right"/>
    </xf>
    <xf numFmtId="164" fontId="15" fillId="3" borderId="5" xfId="2" applyNumberFormat="1" applyFont="1" applyFill="1" applyBorder="1" applyAlignment="1">
      <alignment horizontal="right"/>
    </xf>
    <xf numFmtId="164" fontId="15" fillId="3" borderId="6" xfId="2" applyNumberFormat="1" applyFont="1" applyFill="1" applyBorder="1" applyAlignment="1">
      <alignment horizontal="right"/>
    </xf>
    <xf numFmtId="164" fontId="16" fillId="3" borderId="1" xfId="5" applyNumberFormat="1" applyFont="1" applyFill="1" applyBorder="1"/>
    <xf numFmtId="0" fontId="20" fillId="3" borderId="5" xfId="2" applyFont="1" applyFill="1" applyBorder="1" applyAlignment="1">
      <alignment horizontal="left" indent="1"/>
    </xf>
    <xf numFmtId="0" fontId="16" fillId="3" borderId="10" xfId="2" applyFont="1" applyFill="1" applyBorder="1"/>
    <xf numFmtId="164" fontId="16" fillId="3" borderId="10" xfId="5" applyNumberFormat="1" applyFont="1" applyFill="1" applyBorder="1"/>
    <xf numFmtId="0" fontId="16" fillId="3" borderId="15" xfId="2" applyFont="1" applyFill="1" applyBorder="1"/>
    <xf numFmtId="0" fontId="7" fillId="3" borderId="5" xfId="2" applyFont="1" applyFill="1" applyBorder="1" applyAlignment="1">
      <alignment horizontal="center"/>
    </xf>
    <xf numFmtId="171" fontId="19" fillId="3" borderId="5" xfId="1" applyNumberFormat="1" applyFont="1" applyFill="1" applyBorder="1"/>
    <xf numFmtId="168" fontId="19" fillId="3" borderId="5" xfId="2" applyNumberFormat="1" applyFont="1" applyFill="1" applyBorder="1" applyAlignment="1">
      <alignment horizontal="center"/>
    </xf>
    <xf numFmtId="0" fontId="19" fillId="3" borderId="5" xfId="2" applyFont="1" applyFill="1" applyBorder="1" applyAlignment="1">
      <alignment horizontal="center"/>
    </xf>
    <xf numFmtId="168" fontId="19" fillId="3" borderId="9" xfId="2" applyNumberFormat="1" applyFont="1" applyFill="1" applyBorder="1" applyAlignment="1">
      <alignment horizontal="center"/>
    </xf>
    <xf numFmtId="173" fontId="19" fillId="3" borderId="5" xfId="2" applyNumberFormat="1" applyFont="1" applyFill="1" applyBorder="1" applyAlignment="1">
      <alignment horizontal="center"/>
    </xf>
    <xf numFmtId="0" fontId="19" fillId="3" borderId="9" xfId="2" applyFont="1" applyFill="1" applyBorder="1" applyAlignment="1">
      <alignment horizontal="center"/>
    </xf>
    <xf numFmtId="0" fontId="16" fillId="3" borderId="1" xfId="2" applyFont="1" applyFill="1" applyBorder="1"/>
    <xf numFmtId="164" fontId="18" fillId="3" borderId="5" xfId="5" applyNumberFormat="1" applyFont="1" applyFill="1" applyBorder="1" applyAlignment="1">
      <alignment horizontal="center"/>
    </xf>
    <xf numFmtId="0" fontId="6" fillId="3" borderId="18" xfId="2" applyFont="1" applyFill="1" applyBorder="1" applyAlignment="1">
      <alignment horizontal="left" indent="2"/>
    </xf>
    <xf numFmtId="0" fontId="4" fillId="3" borderId="19" xfId="2" applyFont="1" applyFill="1" applyBorder="1" applyAlignment="1">
      <alignment horizontal="left" vertical="top" wrapText="1" indent="2"/>
    </xf>
    <xf numFmtId="164" fontId="18" fillId="3" borderId="3" xfId="5" applyNumberFormat="1" applyFont="1" applyFill="1" applyBorder="1" applyAlignment="1">
      <alignment horizontal="center"/>
    </xf>
    <xf numFmtId="0" fontId="9" fillId="3" borderId="22" xfId="2" applyFont="1" applyFill="1" applyBorder="1" applyAlignment="1"/>
    <xf numFmtId="0" fontId="9" fillId="3" borderId="30" xfId="2" applyFont="1" applyFill="1" applyBorder="1" applyAlignment="1"/>
    <xf numFmtId="0" fontId="9" fillId="3" borderId="28" xfId="2" applyFont="1" applyFill="1" applyBorder="1" applyAlignment="1"/>
    <xf numFmtId="0" fontId="9" fillId="3" borderId="0" xfId="2" applyFont="1" applyFill="1" applyBorder="1" applyAlignment="1"/>
    <xf numFmtId="0" fontId="15" fillId="3" borderId="29" xfId="2" applyFont="1" applyFill="1" applyBorder="1"/>
    <xf numFmtId="164" fontId="15" fillId="3" borderId="0" xfId="2" applyNumberFormat="1" applyFont="1" applyFill="1"/>
    <xf numFmtId="0" fontId="20" fillId="3" borderId="3" xfId="2" applyFont="1" applyFill="1" applyBorder="1"/>
    <xf numFmtId="0" fontId="20" fillId="3" borderId="15" xfId="2" applyFont="1" applyFill="1" applyBorder="1"/>
    <xf numFmtId="0" fontId="7" fillId="4" borderId="5" xfId="0" applyFont="1" applyFill="1" applyBorder="1" applyAlignment="1">
      <alignment horizontal="left" wrapText="1" indent="2"/>
    </xf>
    <xf numFmtId="0" fontId="15" fillId="0" borderId="0" xfId="2" applyFont="1" applyFill="1"/>
    <xf numFmtId="49" fontId="7" fillId="0" borderId="27" xfId="0" applyNumberFormat="1" applyFont="1" applyFill="1" applyBorder="1" applyAlignment="1">
      <alignment horizontal="right"/>
    </xf>
    <xf numFmtId="49" fontId="7" fillId="0" borderId="0" xfId="0" applyNumberFormat="1" applyFont="1" applyFill="1" applyBorder="1" applyAlignment="1">
      <alignment horizontal="right"/>
    </xf>
    <xf numFmtId="0" fontId="16" fillId="0" borderId="0" xfId="2" applyFont="1" applyFill="1"/>
    <xf numFmtId="0" fontId="15" fillId="3" borderId="0" xfId="2" applyFont="1" applyFill="1" applyBorder="1" applyAlignment="1">
      <alignment horizontal="center" wrapText="1"/>
    </xf>
    <xf numFmtId="0" fontId="15" fillId="3" borderId="0" xfId="2" applyFont="1" applyFill="1" applyBorder="1" applyAlignment="1">
      <alignment horizontal="center" vertical="top" wrapText="1"/>
    </xf>
    <xf numFmtId="0" fontId="14" fillId="3" borderId="1" xfId="2" applyFont="1" applyFill="1" applyBorder="1" applyAlignment="1">
      <alignment horizontal="center" vertical="center" wrapText="1"/>
    </xf>
    <xf numFmtId="0" fontId="14" fillId="3" borderId="3" xfId="2" applyFont="1" applyFill="1" applyBorder="1" applyAlignment="1">
      <alignment horizontal="center" vertical="center" wrapText="1"/>
    </xf>
    <xf numFmtId="0" fontId="14" fillId="3" borderId="4" xfId="2" applyFont="1" applyFill="1" applyBorder="1" applyAlignment="1">
      <alignment horizontal="center" vertical="center" wrapText="1"/>
    </xf>
    <xf numFmtId="0" fontId="20" fillId="3" borderId="0" xfId="2" applyFont="1" applyFill="1" applyAlignment="1">
      <alignment horizontal="center" vertical="center" wrapText="1"/>
    </xf>
    <xf numFmtId="0" fontId="20" fillId="3" borderId="24" xfId="2" applyFont="1" applyFill="1" applyBorder="1" applyAlignment="1">
      <alignment horizontal="center" vertical="center" wrapText="1"/>
    </xf>
    <xf numFmtId="0" fontId="20" fillId="3" borderId="21" xfId="2" applyFont="1" applyFill="1" applyBorder="1" applyAlignment="1">
      <alignment horizontal="left" vertical="top" wrapText="1"/>
    </xf>
    <xf numFmtId="0" fontId="20" fillId="3" borderId="20" xfId="2" applyFont="1" applyFill="1" applyBorder="1" applyAlignment="1">
      <alignment horizontal="left" vertical="top" wrapText="1"/>
    </xf>
    <xf numFmtId="0" fontId="7" fillId="3" borderId="1" xfId="2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0" fontId="7" fillId="3" borderId="4" xfId="2" applyFont="1" applyFill="1" applyBorder="1" applyAlignment="1">
      <alignment horizontal="center" vertical="center" wrapText="1"/>
    </xf>
    <xf numFmtId="0" fontId="29" fillId="3" borderId="1" xfId="2" applyFont="1" applyFill="1" applyBorder="1" applyAlignment="1">
      <alignment horizontal="center" vertical="center" wrapText="1"/>
    </xf>
    <xf numFmtId="0" fontId="29" fillId="3" borderId="3" xfId="2" applyFont="1" applyFill="1" applyBorder="1" applyAlignment="1">
      <alignment horizontal="center" vertical="center" wrapText="1"/>
    </xf>
    <xf numFmtId="0" fontId="29" fillId="3" borderId="4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3" borderId="3" xfId="2" applyFont="1" applyFill="1" applyBorder="1" applyAlignment="1">
      <alignment horizontal="center" vertical="center" wrapText="1"/>
    </xf>
    <xf numFmtId="0" fontId="8" fillId="3" borderId="4" xfId="2" applyFont="1" applyFill="1" applyBorder="1" applyAlignment="1">
      <alignment horizontal="center" vertical="center" wrapText="1"/>
    </xf>
  </cellXfs>
  <cellStyles count="41">
    <cellStyle name="Excel Built-in Normal" xfId="9"/>
    <cellStyle name="Обычный" xfId="0" builtinId="0"/>
    <cellStyle name="Обычный 13" xfId="40"/>
    <cellStyle name="Обычный 2" xfId="3"/>
    <cellStyle name="Обычный 2 2" xfId="10"/>
    <cellStyle name="Обычный 2 3" xfId="11"/>
    <cellStyle name="Обычный 2_Fin край 2012" xfId="12"/>
    <cellStyle name="Обычный 3" xfId="13"/>
    <cellStyle name="Обычный 3 2" xfId="14"/>
    <cellStyle name="Обычный 3 2 2" xfId="15"/>
    <cellStyle name="Обычный 3 2 3" xfId="16"/>
    <cellStyle name="Обычный 3 3" xfId="17"/>
    <cellStyle name="Обычный 3 3 2" xfId="18"/>
    <cellStyle name="Обычный 3 4" xfId="19"/>
    <cellStyle name="Обычный 3 5" xfId="20"/>
    <cellStyle name="Обычный 3 6" xfId="21"/>
    <cellStyle name="Обычный 3 6 2" xfId="22"/>
    <cellStyle name="Обычный 3 7" xfId="23"/>
    <cellStyle name="Обычный 3 8" xfId="24"/>
    <cellStyle name="Обычный 4" xfId="25"/>
    <cellStyle name="Обычный 4 2" xfId="26"/>
    <cellStyle name="Обычный 5" xfId="27"/>
    <cellStyle name="Обычный 6" xfId="28"/>
    <cellStyle name="Обычный 7" xfId="29"/>
    <cellStyle name="Обычный 8" xfId="39"/>
    <cellStyle name="Обычный Лена" xfId="6"/>
    <cellStyle name="Обычный_Таблицы Мун.заказ Стационар" xfId="2"/>
    <cellStyle name="Примечание 2" xfId="30"/>
    <cellStyle name="Процентный 2" xfId="7"/>
    <cellStyle name="Финансовый" xfId="1" builtinId="3"/>
    <cellStyle name="Финансовый [0]_Таблицы Мун.заказ Стационар 2" xfId="5"/>
    <cellStyle name="Финансовый 10" xfId="8"/>
    <cellStyle name="Финансовый 2" xfId="4"/>
    <cellStyle name="Финансовый 2 2" xfId="31"/>
    <cellStyle name="Финансовый 2 3" xfId="32"/>
    <cellStyle name="Финансовый 3" xfId="33"/>
    <cellStyle name="Финансовый 3 2" xfId="34"/>
    <cellStyle name="Финансовый 3 2 2" xfId="35"/>
    <cellStyle name="Финансовый 3 3" xfId="36"/>
    <cellStyle name="Финансовый 3 4" xfId="37"/>
    <cellStyle name="Финансовый 4" xfId="38"/>
  </cellStyles>
  <dxfs count="0"/>
  <tableStyles count="0" defaultTableStyle="TableStyleMedium9" defaultPivotStyle="PivotStyleLight16"/>
  <colors>
    <mruColors>
      <color rgb="FFFFCC00"/>
      <color rgb="FF00CCFF"/>
      <color rgb="FFFFFF00"/>
      <color rgb="FFCC66FF"/>
      <color rgb="FFEAD5FF"/>
      <color rgb="FFFF9999"/>
      <color rgb="FFFFCCCC"/>
      <color rgb="FFFFCCFF"/>
      <color rgb="FFFF66FF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P1298"/>
  <sheetViews>
    <sheetView tabSelected="1" topLeftCell="B1" zoomScale="90" zoomScaleNormal="90" zoomScaleSheetLayoutView="100" workbookViewId="0">
      <pane xSplit="3" ySplit="11" topLeftCell="E12" activePane="bottomRight" state="frozen"/>
      <selection sqref="A1:XFD1048576"/>
      <selection pane="topRight" sqref="A1:XFD1048576"/>
      <selection pane="bottomLeft" sqref="A1:XFD1048576"/>
      <selection pane="bottomRight" activeCell="D6" sqref="D6:I7"/>
    </sheetView>
  </sheetViews>
  <sheetFormatPr defaultColWidth="15.7109375" defaultRowHeight="15" x14ac:dyDescent="0.25"/>
  <cols>
    <col min="1" max="1" width="3.85546875" style="7" hidden="1" customWidth="1"/>
    <col min="2" max="3" width="8.42578125" style="7" hidden="1" customWidth="1"/>
    <col min="4" max="4" width="47.85546875" style="7" customWidth="1"/>
    <col min="5" max="5" width="10.7109375" style="7" customWidth="1"/>
    <col min="6" max="6" width="14.28515625" style="7" customWidth="1"/>
    <col min="7" max="7" width="13.7109375" style="7" customWidth="1"/>
    <col min="8" max="8" width="12.42578125" style="7" customWidth="1"/>
    <col min="9" max="9" width="13.7109375" style="7" customWidth="1"/>
    <col min="10" max="10" width="42.140625" style="7" customWidth="1"/>
    <col min="11" max="16384" width="15.7109375" style="7"/>
  </cols>
  <sheetData>
    <row r="1" spans="1:9" ht="15" customHeight="1" x14ac:dyDescent="0.25">
      <c r="G1" s="240" t="s">
        <v>232</v>
      </c>
      <c r="H1" s="240"/>
      <c r="I1" s="240"/>
    </row>
    <row r="2" spans="1:9" ht="15" customHeight="1" x14ac:dyDescent="0.25">
      <c r="G2" s="239" t="s">
        <v>233</v>
      </c>
      <c r="H2" s="239"/>
      <c r="I2" s="239"/>
    </row>
    <row r="3" spans="1:9" ht="14.25" customHeight="1" x14ac:dyDescent="0.25">
      <c r="G3" s="239"/>
      <c r="H3" s="239"/>
      <c r="I3" s="239"/>
    </row>
    <row r="4" spans="1:9" ht="9.75" hidden="1" customHeight="1" x14ac:dyDescent="0.25">
      <c r="H4" s="128"/>
    </row>
    <row r="5" spans="1:9" ht="9.75" hidden="1" customHeight="1" x14ac:dyDescent="0.25">
      <c r="H5" s="128"/>
    </row>
    <row r="6" spans="1:9" s="129" customFormat="1" ht="15" customHeight="1" x14ac:dyDescent="0.25">
      <c r="D6" s="244" t="s">
        <v>225</v>
      </c>
      <c r="E6" s="244"/>
      <c r="F6" s="244"/>
      <c r="G6" s="244"/>
      <c r="H6" s="244"/>
      <c r="I6" s="244"/>
    </row>
    <row r="7" spans="1:9" ht="21.6" customHeight="1" thickBot="1" x14ac:dyDescent="0.3">
      <c r="D7" s="245"/>
      <c r="E7" s="245"/>
      <c r="F7" s="245"/>
      <c r="G7" s="245"/>
      <c r="H7" s="245"/>
      <c r="I7" s="245"/>
    </row>
    <row r="8" spans="1:9" ht="33.75" customHeight="1" x14ac:dyDescent="0.3">
      <c r="D8" s="130" t="s">
        <v>82</v>
      </c>
      <c r="E8" s="248" t="s">
        <v>1</v>
      </c>
      <c r="F8" s="254" t="s">
        <v>112</v>
      </c>
      <c r="G8" s="251" t="s">
        <v>0</v>
      </c>
      <c r="H8" s="248" t="s">
        <v>2</v>
      </c>
      <c r="I8" s="241" t="s">
        <v>91</v>
      </c>
    </row>
    <row r="9" spans="1:9" ht="19.5" customHeight="1" x14ac:dyDescent="0.3">
      <c r="D9" s="131"/>
      <c r="E9" s="249"/>
      <c r="F9" s="255"/>
      <c r="G9" s="252"/>
      <c r="H9" s="249"/>
      <c r="I9" s="242"/>
    </row>
    <row r="10" spans="1:9" ht="44.25" customHeight="1" thickBot="1" x14ac:dyDescent="0.3">
      <c r="D10" s="132" t="s">
        <v>3</v>
      </c>
      <c r="E10" s="250"/>
      <c r="F10" s="256"/>
      <c r="G10" s="253"/>
      <c r="H10" s="250"/>
      <c r="I10" s="243"/>
    </row>
    <row r="11" spans="1:9" ht="15.75" thickBot="1" x14ac:dyDescent="0.3">
      <c r="D11" s="133">
        <v>1</v>
      </c>
      <c r="E11" s="134">
        <v>2</v>
      </c>
      <c r="F11" s="134">
        <v>3</v>
      </c>
      <c r="G11" s="135">
        <v>4</v>
      </c>
      <c r="H11" s="135">
        <v>5</v>
      </c>
      <c r="I11" s="135">
        <v>6</v>
      </c>
    </row>
    <row r="12" spans="1:9" ht="32.25" hidden="1" customHeight="1" x14ac:dyDescent="0.25">
      <c r="A12" s="8" t="s">
        <v>160</v>
      </c>
      <c r="B12" s="8" t="s">
        <v>160</v>
      </c>
      <c r="C12" s="119" t="s">
        <v>231</v>
      </c>
      <c r="D12" s="72" t="s">
        <v>226</v>
      </c>
      <c r="E12" s="64"/>
      <c r="F12" s="64"/>
      <c r="G12" s="136"/>
      <c r="H12" s="136"/>
      <c r="I12" s="136"/>
    </row>
    <row r="13" spans="1:9" hidden="1" x14ac:dyDescent="0.25">
      <c r="A13" s="8" t="s">
        <v>160</v>
      </c>
      <c r="B13" s="8" t="s">
        <v>160</v>
      </c>
      <c r="C13" s="119" t="s">
        <v>231</v>
      </c>
      <c r="D13" s="9" t="s">
        <v>4</v>
      </c>
      <c r="E13" s="10"/>
      <c r="F13" s="64"/>
      <c r="G13" s="14"/>
      <c r="H13" s="14"/>
      <c r="I13" s="14"/>
    </row>
    <row r="14" spans="1:9" hidden="1" x14ac:dyDescent="0.25">
      <c r="A14" s="8" t="s">
        <v>160</v>
      </c>
      <c r="B14" s="8" t="s">
        <v>160</v>
      </c>
      <c r="C14" s="119" t="s">
        <v>231</v>
      </c>
      <c r="D14" s="15" t="s">
        <v>24</v>
      </c>
      <c r="E14" s="91">
        <v>340</v>
      </c>
      <c r="F14" s="14">
        <v>255</v>
      </c>
      <c r="G14" s="92">
        <v>11.8</v>
      </c>
      <c r="H14" s="14">
        <f>ROUND(I14/E14,0)</f>
        <v>9</v>
      </c>
      <c r="I14" s="14">
        <f t="shared" ref="I14:I25" si="0">ROUND(F14*G14,0)</f>
        <v>3009</v>
      </c>
    </row>
    <row r="15" spans="1:9" hidden="1" x14ac:dyDescent="0.25">
      <c r="A15" s="8" t="s">
        <v>160</v>
      </c>
      <c r="B15" s="8" t="s">
        <v>160</v>
      </c>
      <c r="C15" s="119" t="s">
        <v>231</v>
      </c>
      <c r="D15" s="15" t="s">
        <v>19</v>
      </c>
      <c r="E15" s="91">
        <v>310</v>
      </c>
      <c r="F15" s="14">
        <v>4330</v>
      </c>
      <c r="G15" s="92">
        <v>10</v>
      </c>
      <c r="H15" s="14">
        <f>ROUND(I15/E15,0)</f>
        <v>140</v>
      </c>
      <c r="I15" s="14">
        <f t="shared" si="0"/>
        <v>43300</v>
      </c>
    </row>
    <row r="16" spans="1:9" hidden="1" x14ac:dyDescent="0.25">
      <c r="A16" s="8" t="s">
        <v>160</v>
      </c>
      <c r="B16" s="8" t="s">
        <v>160</v>
      </c>
      <c r="C16" s="119" t="s">
        <v>231</v>
      </c>
      <c r="D16" s="15" t="s">
        <v>26</v>
      </c>
      <c r="E16" s="91">
        <v>340</v>
      </c>
      <c r="F16" s="14">
        <v>1346</v>
      </c>
      <c r="G16" s="92">
        <v>10.5</v>
      </c>
      <c r="H16" s="14">
        <f t="shared" ref="H16:H25" si="1">ROUND(I16/E16,0)</f>
        <v>42</v>
      </c>
      <c r="I16" s="14">
        <f t="shared" si="0"/>
        <v>14133</v>
      </c>
    </row>
    <row r="17" spans="1:10" hidden="1" x14ac:dyDescent="0.25">
      <c r="A17" s="8" t="s">
        <v>160</v>
      </c>
      <c r="B17" s="8" t="s">
        <v>160</v>
      </c>
      <c r="C17" s="119" t="s">
        <v>231</v>
      </c>
      <c r="D17" s="15" t="s">
        <v>29</v>
      </c>
      <c r="E17" s="91">
        <v>340</v>
      </c>
      <c r="F17" s="14">
        <v>1265</v>
      </c>
      <c r="G17" s="92">
        <v>10</v>
      </c>
      <c r="H17" s="14">
        <f t="shared" si="1"/>
        <v>37</v>
      </c>
      <c r="I17" s="14">
        <f t="shared" si="0"/>
        <v>12650</v>
      </c>
    </row>
    <row r="18" spans="1:10" hidden="1" x14ac:dyDescent="0.25">
      <c r="A18" s="8" t="s">
        <v>160</v>
      </c>
      <c r="B18" s="8" t="s">
        <v>160</v>
      </c>
      <c r="C18" s="119" t="s">
        <v>231</v>
      </c>
      <c r="D18" s="15" t="s">
        <v>52</v>
      </c>
      <c r="E18" s="91">
        <v>340</v>
      </c>
      <c r="F18" s="14">
        <v>90</v>
      </c>
      <c r="G18" s="92">
        <v>20.100000000000001</v>
      </c>
      <c r="H18" s="14">
        <f t="shared" si="1"/>
        <v>5</v>
      </c>
      <c r="I18" s="14">
        <f t="shared" si="0"/>
        <v>1809</v>
      </c>
    </row>
    <row r="19" spans="1:10" hidden="1" x14ac:dyDescent="0.25">
      <c r="A19" s="8" t="s">
        <v>160</v>
      </c>
      <c r="B19" s="8" t="s">
        <v>160</v>
      </c>
      <c r="C19" s="119" t="s">
        <v>231</v>
      </c>
      <c r="D19" s="15" t="s">
        <v>30</v>
      </c>
      <c r="E19" s="91">
        <v>340</v>
      </c>
      <c r="F19" s="14">
        <v>85</v>
      </c>
      <c r="G19" s="92">
        <v>12.1</v>
      </c>
      <c r="H19" s="14">
        <f t="shared" si="1"/>
        <v>3</v>
      </c>
      <c r="I19" s="14">
        <f t="shared" si="0"/>
        <v>1029</v>
      </c>
    </row>
    <row r="20" spans="1:10" hidden="1" x14ac:dyDescent="0.25">
      <c r="A20" s="8" t="s">
        <v>160</v>
      </c>
      <c r="B20" s="8" t="s">
        <v>160</v>
      </c>
      <c r="C20" s="119" t="s">
        <v>231</v>
      </c>
      <c r="D20" s="15" t="s">
        <v>32</v>
      </c>
      <c r="E20" s="91">
        <v>320</v>
      </c>
      <c r="F20" s="14">
        <v>345</v>
      </c>
      <c r="G20" s="92">
        <v>10</v>
      </c>
      <c r="H20" s="14">
        <f t="shared" si="1"/>
        <v>11</v>
      </c>
      <c r="I20" s="14">
        <f t="shared" si="0"/>
        <v>3450</v>
      </c>
    </row>
    <row r="21" spans="1:10" hidden="1" x14ac:dyDescent="0.25">
      <c r="A21" s="8" t="s">
        <v>160</v>
      </c>
      <c r="B21" s="8" t="s">
        <v>160</v>
      </c>
      <c r="C21" s="119" t="s">
        <v>231</v>
      </c>
      <c r="D21" s="15" t="s">
        <v>28</v>
      </c>
      <c r="E21" s="91">
        <v>340</v>
      </c>
      <c r="F21" s="14">
        <v>846</v>
      </c>
      <c r="G21" s="92">
        <v>12.5</v>
      </c>
      <c r="H21" s="14">
        <f t="shared" si="1"/>
        <v>31</v>
      </c>
      <c r="I21" s="14">
        <f t="shared" si="0"/>
        <v>10575</v>
      </c>
    </row>
    <row r="22" spans="1:10" hidden="1" x14ac:dyDescent="0.25">
      <c r="A22" s="8" t="s">
        <v>160</v>
      </c>
      <c r="B22" s="8" t="s">
        <v>160</v>
      </c>
      <c r="C22" s="119" t="s">
        <v>231</v>
      </c>
      <c r="D22" s="15" t="s">
        <v>27</v>
      </c>
      <c r="E22" s="91">
        <v>340</v>
      </c>
      <c r="F22" s="14">
        <v>229</v>
      </c>
      <c r="G22" s="92">
        <v>11</v>
      </c>
      <c r="H22" s="14">
        <f t="shared" si="1"/>
        <v>7</v>
      </c>
      <c r="I22" s="14">
        <f t="shared" si="0"/>
        <v>2519</v>
      </c>
    </row>
    <row r="23" spans="1:10" hidden="1" x14ac:dyDescent="0.25">
      <c r="A23" s="8" t="s">
        <v>160</v>
      </c>
      <c r="B23" s="8" t="s">
        <v>160</v>
      </c>
      <c r="C23" s="119" t="s">
        <v>231</v>
      </c>
      <c r="D23" s="15" t="s">
        <v>48</v>
      </c>
      <c r="E23" s="91">
        <v>340</v>
      </c>
      <c r="F23" s="14">
        <v>415</v>
      </c>
      <c r="G23" s="92">
        <v>12.4</v>
      </c>
      <c r="H23" s="14">
        <f t="shared" si="1"/>
        <v>15</v>
      </c>
      <c r="I23" s="14">
        <f t="shared" si="0"/>
        <v>5146</v>
      </c>
    </row>
    <row r="24" spans="1:10" hidden="1" x14ac:dyDescent="0.25">
      <c r="A24" s="8" t="s">
        <v>160</v>
      </c>
      <c r="B24" s="8" t="s">
        <v>160</v>
      </c>
      <c r="C24" s="119" t="s">
        <v>231</v>
      </c>
      <c r="D24" s="15" t="s">
        <v>31</v>
      </c>
      <c r="E24" s="91">
        <v>340</v>
      </c>
      <c r="F24" s="14">
        <v>1200</v>
      </c>
      <c r="G24" s="92">
        <v>9.5</v>
      </c>
      <c r="H24" s="14">
        <f t="shared" si="1"/>
        <v>34</v>
      </c>
      <c r="I24" s="14">
        <f t="shared" si="0"/>
        <v>11400</v>
      </c>
    </row>
    <row r="25" spans="1:10" hidden="1" x14ac:dyDescent="0.25">
      <c r="A25" s="8" t="s">
        <v>160</v>
      </c>
      <c r="B25" s="8" t="s">
        <v>160</v>
      </c>
      <c r="C25" s="119" t="s">
        <v>231</v>
      </c>
      <c r="D25" s="15" t="s">
        <v>53</v>
      </c>
      <c r="E25" s="91">
        <v>340</v>
      </c>
      <c r="F25" s="14">
        <v>1089</v>
      </c>
      <c r="G25" s="137">
        <v>9</v>
      </c>
      <c r="H25" s="14">
        <f t="shared" si="1"/>
        <v>29</v>
      </c>
      <c r="I25" s="14">
        <f t="shared" si="0"/>
        <v>9801</v>
      </c>
    </row>
    <row r="26" spans="1:10" s="19" customFormat="1" hidden="1" x14ac:dyDescent="0.25">
      <c r="A26" s="8" t="s">
        <v>160</v>
      </c>
      <c r="B26" s="8" t="s">
        <v>160</v>
      </c>
      <c r="C26" s="119" t="s">
        <v>231</v>
      </c>
      <c r="D26" s="138" t="s">
        <v>5</v>
      </c>
      <c r="E26" s="53"/>
      <c r="F26" s="47">
        <f>SUM(F14:F25)</f>
        <v>11495</v>
      </c>
      <c r="G26" s="41">
        <f>I26/F26</f>
        <v>10.336755110917791</v>
      </c>
      <c r="H26" s="47">
        <f>SUM(H14:H25)</f>
        <v>363</v>
      </c>
      <c r="I26" s="47">
        <f>SUM(I14:I25)</f>
        <v>118821</v>
      </c>
      <c r="J26" s="139"/>
    </row>
    <row r="27" spans="1:10" s="19" customFormat="1" hidden="1" x14ac:dyDescent="0.25">
      <c r="A27" s="8" t="s">
        <v>160</v>
      </c>
      <c r="B27" s="8" t="s">
        <v>160</v>
      </c>
      <c r="C27" s="119" t="s">
        <v>231</v>
      </c>
      <c r="D27" s="16" t="s">
        <v>151</v>
      </c>
      <c r="E27" s="12"/>
      <c r="F27" s="18">
        <v>110</v>
      </c>
      <c r="G27" s="13"/>
      <c r="H27" s="14"/>
      <c r="I27" s="14"/>
    </row>
    <row r="28" spans="1:10" s="102" customFormat="1" ht="51.75" hidden="1" customHeight="1" x14ac:dyDescent="0.25">
      <c r="A28" s="8" t="s">
        <v>160</v>
      </c>
      <c r="B28" s="8" t="s">
        <v>160</v>
      </c>
      <c r="C28" s="119" t="s">
        <v>231</v>
      </c>
      <c r="D28" s="116" t="s">
        <v>186</v>
      </c>
      <c r="E28" s="20"/>
      <c r="F28" s="123"/>
      <c r="G28" s="101"/>
      <c r="H28" s="101"/>
      <c r="I28" s="101"/>
    </row>
    <row r="29" spans="1:10" s="102" customFormat="1" hidden="1" x14ac:dyDescent="0.25">
      <c r="A29" s="8" t="s">
        <v>160</v>
      </c>
      <c r="B29" s="8" t="s">
        <v>160</v>
      </c>
      <c r="C29" s="119" t="s">
        <v>231</v>
      </c>
      <c r="D29" s="22" t="s">
        <v>132</v>
      </c>
      <c r="E29" s="20"/>
      <c r="F29" s="123">
        <f>F30+F31+F32+F33+F34+F36</f>
        <v>54099</v>
      </c>
      <c r="G29" s="101"/>
      <c r="H29" s="101"/>
      <c r="I29" s="101"/>
    </row>
    <row r="30" spans="1:10" s="102" customFormat="1" hidden="1" x14ac:dyDescent="0.25">
      <c r="A30" s="8" t="s">
        <v>160</v>
      </c>
      <c r="B30" s="8" t="s">
        <v>160</v>
      </c>
      <c r="C30" s="119" t="s">
        <v>231</v>
      </c>
      <c r="D30" s="5" t="s">
        <v>92</v>
      </c>
      <c r="E30" s="20"/>
      <c r="F30" s="108">
        <v>12500</v>
      </c>
      <c r="G30" s="101"/>
      <c r="H30" s="101"/>
      <c r="I30" s="101"/>
    </row>
    <row r="31" spans="1:10" s="102" customFormat="1" ht="30" hidden="1" x14ac:dyDescent="0.25">
      <c r="A31" s="8" t="s">
        <v>160</v>
      </c>
      <c r="B31" s="8" t="s">
        <v>160</v>
      </c>
      <c r="C31" s="119" t="s">
        <v>231</v>
      </c>
      <c r="D31" s="5" t="s">
        <v>93</v>
      </c>
      <c r="E31" s="20"/>
      <c r="F31" s="108">
        <v>7900</v>
      </c>
      <c r="G31" s="101"/>
      <c r="H31" s="101"/>
      <c r="I31" s="101"/>
    </row>
    <row r="32" spans="1:10" s="102" customFormat="1" ht="30" hidden="1" x14ac:dyDescent="0.25">
      <c r="A32" s="8" t="s">
        <v>160</v>
      </c>
      <c r="B32" s="8" t="s">
        <v>160</v>
      </c>
      <c r="C32" s="119" t="s">
        <v>231</v>
      </c>
      <c r="D32" s="5" t="s">
        <v>230</v>
      </c>
      <c r="E32" s="20"/>
      <c r="F32" s="108">
        <v>9000</v>
      </c>
      <c r="G32" s="101"/>
      <c r="H32" s="101"/>
      <c r="I32" s="101"/>
    </row>
    <row r="33" spans="1:9" s="102" customFormat="1" ht="45" hidden="1" x14ac:dyDescent="0.25">
      <c r="A33" s="8" t="s">
        <v>160</v>
      </c>
      <c r="B33" s="8" t="s">
        <v>160</v>
      </c>
      <c r="C33" s="119" t="s">
        <v>231</v>
      </c>
      <c r="D33" s="23" t="s">
        <v>156</v>
      </c>
      <c r="E33" s="20"/>
      <c r="F33" s="108">
        <v>7500</v>
      </c>
      <c r="G33" s="101"/>
      <c r="H33" s="101"/>
      <c r="I33" s="101"/>
    </row>
    <row r="34" spans="1:9" s="102" customFormat="1" ht="45" hidden="1" x14ac:dyDescent="0.25">
      <c r="A34" s="8" t="s">
        <v>160</v>
      </c>
      <c r="B34" s="8" t="s">
        <v>160</v>
      </c>
      <c r="C34" s="119" t="s">
        <v>231</v>
      </c>
      <c r="D34" s="23" t="s">
        <v>133</v>
      </c>
      <c r="E34" s="20"/>
      <c r="F34" s="108">
        <v>12700</v>
      </c>
      <c r="G34" s="101"/>
      <c r="H34" s="101"/>
      <c r="I34" s="101"/>
    </row>
    <row r="35" spans="1:9" s="102" customFormat="1" ht="75" hidden="1" x14ac:dyDescent="0.25">
      <c r="A35" s="8"/>
      <c r="B35" s="8"/>
      <c r="C35" s="119" t="s">
        <v>231</v>
      </c>
      <c r="D35" s="234" t="s">
        <v>227</v>
      </c>
      <c r="E35" s="20"/>
      <c r="F35" s="108">
        <v>9000</v>
      </c>
      <c r="G35" s="101"/>
      <c r="H35" s="101"/>
      <c r="I35" s="101"/>
    </row>
    <row r="36" spans="1:9" s="102" customFormat="1" ht="30" hidden="1" x14ac:dyDescent="0.25">
      <c r="A36" s="8"/>
      <c r="B36" s="8"/>
      <c r="C36" s="119" t="s">
        <v>231</v>
      </c>
      <c r="D36" s="23" t="s">
        <v>185</v>
      </c>
      <c r="E36" s="20"/>
      <c r="F36" s="108">
        <v>4499</v>
      </c>
      <c r="G36" s="101"/>
      <c r="H36" s="101"/>
      <c r="I36" s="101"/>
    </row>
    <row r="37" spans="1:9" s="102" customFormat="1" hidden="1" x14ac:dyDescent="0.25">
      <c r="A37" s="8" t="s">
        <v>160</v>
      </c>
      <c r="B37" s="8" t="s">
        <v>160</v>
      </c>
      <c r="C37" s="119" t="s">
        <v>231</v>
      </c>
      <c r="D37" s="104" t="s">
        <v>69</v>
      </c>
      <c r="E37" s="20"/>
      <c r="F37" s="123">
        <v>37338</v>
      </c>
      <c r="G37" s="101"/>
      <c r="H37" s="101"/>
      <c r="I37" s="101"/>
    </row>
    <row r="38" spans="1:9" s="102" customFormat="1" hidden="1" x14ac:dyDescent="0.25">
      <c r="A38" s="8" t="s">
        <v>160</v>
      </c>
      <c r="B38" s="8" t="s">
        <v>160</v>
      </c>
      <c r="C38" s="119" t="s">
        <v>231</v>
      </c>
      <c r="D38" s="26" t="s">
        <v>113</v>
      </c>
      <c r="E38" s="20"/>
      <c r="F38" s="108">
        <v>37338</v>
      </c>
      <c r="G38" s="101"/>
      <c r="H38" s="101"/>
      <c r="I38" s="101"/>
    </row>
    <row r="39" spans="1:9" s="102" customFormat="1" ht="47.25" hidden="1" x14ac:dyDescent="0.25">
      <c r="A39" s="8" t="s">
        <v>160</v>
      </c>
      <c r="B39" s="8" t="s">
        <v>160</v>
      </c>
      <c r="C39" s="119" t="s">
        <v>231</v>
      </c>
      <c r="D39" s="105" t="s">
        <v>153</v>
      </c>
      <c r="E39" s="20"/>
      <c r="F39" s="123">
        <f>F40+F45</f>
        <v>34909</v>
      </c>
      <c r="G39" s="101"/>
      <c r="H39" s="101"/>
      <c r="I39" s="101"/>
    </row>
    <row r="40" spans="1:9" s="102" customFormat="1" ht="30" hidden="1" x14ac:dyDescent="0.25">
      <c r="A40" s="8" t="s">
        <v>160</v>
      </c>
      <c r="B40" s="8" t="s">
        <v>160</v>
      </c>
      <c r="C40" s="119" t="s">
        <v>231</v>
      </c>
      <c r="D40" s="24" t="s">
        <v>134</v>
      </c>
      <c r="E40" s="20"/>
      <c r="F40" s="123">
        <f>SUM(F41:F44)</f>
        <v>13971</v>
      </c>
      <c r="G40" s="101"/>
      <c r="H40" s="101"/>
      <c r="I40" s="101"/>
    </row>
    <row r="41" spans="1:9" s="102" customFormat="1" ht="30" hidden="1" x14ac:dyDescent="0.25">
      <c r="A41" s="8" t="s">
        <v>160</v>
      </c>
      <c r="B41" s="8" t="s">
        <v>160</v>
      </c>
      <c r="C41" s="119" t="s">
        <v>231</v>
      </c>
      <c r="D41" s="23" t="s">
        <v>135</v>
      </c>
      <c r="E41" s="20"/>
      <c r="F41" s="108">
        <v>13632</v>
      </c>
      <c r="G41" s="101"/>
      <c r="H41" s="101"/>
      <c r="I41" s="101"/>
    </row>
    <row r="42" spans="1:9" s="102" customFormat="1" ht="45" hidden="1" x14ac:dyDescent="0.25">
      <c r="A42" s="8" t="s">
        <v>160</v>
      </c>
      <c r="B42" s="8" t="s">
        <v>160</v>
      </c>
      <c r="C42" s="119" t="s">
        <v>231</v>
      </c>
      <c r="D42" s="23" t="s">
        <v>136</v>
      </c>
      <c r="E42" s="106"/>
      <c r="F42" s="101"/>
      <c r="G42" s="101"/>
      <c r="H42" s="101"/>
      <c r="I42" s="101"/>
    </row>
    <row r="43" spans="1:9" s="102" customFormat="1" ht="30" hidden="1" x14ac:dyDescent="0.25">
      <c r="A43" s="8" t="s">
        <v>160</v>
      </c>
      <c r="B43" s="8" t="s">
        <v>160</v>
      </c>
      <c r="C43" s="119" t="s">
        <v>231</v>
      </c>
      <c r="D43" s="23" t="s">
        <v>137</v>
      </c>
      <c r="E43" s="6"/>
      <c r="F43" s="14">
        <v>63</v>
      </c>
      <c r="G43" s="6"/>
      <c r="H43" s="6"/>
      <c r="I43" s="6"/>
    </row>
    <row r="44" spans="1:9" s="102" customFormat="1" ht="30" hidden="1" x14ac:dyDescent="0.25">
      <c r="A44" s="8" t="s">
        <v>160</v>
      </c>
      <c r="B44" s="8" t="s">
        <v>160</v>
      </c>
      <c r="C44" s="119" t="s">
        <v>231</v>
      </c>
      <c r="D44" s="23" t="s">
        <v>138</v>
      </c>
      <c r="E44" s="106"/>
      <c r="F44" s="101">
        <v>276</v>
      </c>
      <c r="G44" s="101"/>
      <c r="H44" s="101"/>
      <c r="I44" s="101"/>
    </row>
    <row r="45" spans="1:9" s="102" customFormat="1" ht="30" hidden="1" x14ac:dyDescent="0.25">
      <c r="A45" s="8" t="s">
        <v>160</v>
      </c>
      <c r="B45" s="8" t="s">
        <v>160</v>
      </c>
      <c r="C45" s="119" t="s">
        <v>231</v>
      </c>
      <c r="D45" s="24" t="s">
        <v>139</v>
      </c>
      <c r="E45" s="106"/>
      <c r="F45" s="14">
        <f>SUM(F46:F48)</f>
        <v>20938</v>
      </c>
      <c r="G45" s="101"/>
      <c r="H45" s="101"/>
      <c r="I45" s="101"/>
    </row>
    <row r="46" spans="1:9" s="102" customFormat="1" ht="30" hidden="1" x14ac:dyDescent="0.25">
      <c r="A46" s="8" t="s">
        <v>160</v>
      </c>
      <c r="B46" s="8" t="s">
        <v>160</v>
      </c>
      <c r="C46" s="119" t="s">
        <v>231</v>
      </c>
      <c r="D46" s="23" t="s">
        <v>140</v>
      </c>
      <c r="E46" s="106"/>
      <c r="F46" s="14">
        <v>4899</v>
      </c>
      <c r="G46" s="101"/>
      <c r="H46" s="101"/>
      <c r="I46" s="101"/>
    </row>
    <row r="47" spans="1:9" s="102" customFormat="1" ht="45" hidden="1" x14ac:dyDescent="0.25">
      <c r="A47" s="8" t="s">
        <v>160</v>
      </c>
      <c r="B47" s="8" t="s">
        <v>160</v>
      </c>
      <c r="C47" s="119" t="s">
        <v>231</v>
      </c>
      <c r="D47" s="23" t="s">
        <v>141</v>
      </c>
      <c r="E47" s="106"/>
      <c r="F47" s="14">
        <v>14200</v>
      </c>
      <c r="G47" s="101"/>
      <c r="H47" s="101"/>
      <c r="I47" s="101"/>
    </row>
    <row r="48" spans="1:9" s="102" customFormat="1" ht="45" hidden="1" x14ac:dyDescent="0.25">
      <c r="A48" s="8" t="s">
        <v>160</v>
      </c>
      <c r="B48" s="8" t="s">
        <v>160</v>
      </c>
      <c r="C48" s="119" t="s">
        <v>231</v>
      </c>
      <c r="D48" s="23" t="s">
        <v>142</v>
      </c>
      <c r="E48" s="106"/>
      <c r="F48" s="11">
        <v>1839</v>
      </c>
      <c r="G48" s="101"/>
      <c r="H48" s="101"/>
      <c r="I48" s="101"/>
    </row>
    <row r="49" spans="1:10" s="102" customFormat="1" ht="24.75" hidden="1" customHeight="1" x14ac:dyDescent="0.25">
      <c r="A49" s="8"/>
      <c r="B49" s="8"/>
      <c r="C49" s="119" t="s">
        <v>231</v>
      </c>
      <c r="D49" s="20" t="s">
        <v>72</v>
      </c>
      <c r="E49" s="106"/>
      <c r="F49" s="11"/>
      <c r="G49" s="118"/>
      <c r="H49" s="118"/>
      <c r="I49" s="118"/>
    </row>
    <row r="50" spans="1:10" s="19" customFormat="1" hidden="1" x14ac:dyDescent="0.25">
      <c r="A50" s="8" t="s">
        <v>160</v>
      </c>
      <c r="B50" s="8" t="s">
        <v>160</v>
      </c>
      <c r="C50" s="119" t="s">
        <v>231</v>
      </c>
      <c r="D50" s="22" t="s">
        <v>188</v>
      </c>
      <c r="E50" s="21"/>
      <c r="F50" s="14">
        <f>F52+F56+F57+F59</f>
        <v>2196</v>
      </c>
      <c r="G50" s="14"/>
      <c r="H50" s="14"/>
      <c r="I50" s="14"/>
      <c r="J50" s="102"/>
    </row>
    <row r="51" spans="1:10" s="19" customFormat="1" hidden="1" x14ac:dyDescent="0.25">
      <c r="A51" s="8" t="s">
        <v>160</v>
      </c>
      <c r="B51" s="8" t="s">
        <v>160</v>
      </c>
      <c r="C51" s="119" t="s">
        <v>231</v>
      </c>
      <c r="D51" s="23" t="s">
        <v>189</v>
      </c>
      <c r="E51" s="66"/>
      <c r="F51" s="14"/>
      <c r="G51" s="14"/>
      <c r="H51" s="14"/>
      <c r="I51" s="14"/>
      <c r="J51" s="102"/>
    </row>
    <row r="52" spans="1:10" s="19" customFormat="1" ht="30" hidden="1" x14ac:dyDescent="0.25">
      <c r="A52" s="8" t="s">
        <v>160</v>
      </c>
      <c r="B52" s="8" t="s">
        <v>160</v>
      </c>
      <c r="C52" s="119" t="s">
        <v>231</v>
      </c>
      <c r="D52" s="24" t="s">
        <v>190</v>
      </c>
      <c r="E52" s="66"/>
      <c r="F52" s="11">
        <f>F53</f>
        <v>100</v>
      </c>
      <c r="G52" s="14"/>
      <c r="H52" s="14"/>
      <c r="I52" s="14"/>
      <c r="J52" s="102"/>
    </row>
    <row r="53" spans="1:10" s="19" customFormat="1" hidden="1" x14ac:dyDescent="0.25">
      <c r="A53" s="8" t="s">
        <v>160</v>
      </c>
      <c r="B53" s="8" t="s">
        <v>160</v>
      </c>
      <c r="C53" s="119" t="s">
        <v>231</v>
      </c>
      <c r="D53" s="23" t="s">
        <v>191</v>
      </c>
      <c r="E53" s="21"/>
      <c r="F53" s="21">
        <v>100</v>
      </c>
      <c r="G53" s="11"/>
      <c r="H53" s="11"/>
      <c r="I53" s="11"/>
      <c r="J53" s="102"/>
    </row>
    <row r="54" spans="1:10" s="102" customFormat="1" ht="30" hidden="1" x14ac:dyDescent="0.25">
      <c r="A54" s="8" t="s">
        <v>160</v>
      </c>
      <c r="B54" s="8" t="s">
        <v>160</v>
      </c>
      <c r="C54" s="119" t="s">
        <v>231</v>
      </c>
      <c r="D54" s="23" t="s">
        <v>192</v>
      </c>
      <c r="E54" s="71"/>
      <c r="F54" s="14"/>
      <c r="G54" s="101"/>
      <c r="H54" s="101"/>
      <c r="I54" s="101"/>
    </row>
    <row r="55" spans="1:10" s="102" customFormat="1" ht="45" hidden="1" x14ac:dyDescent="0.25">
      <c r="A55" s="8" t="s">
        <v>160</v>
      </c>
      <c r="B55" s="8" t="s">
        <v>160</v>
      </c>
      <c r="C55" s="119" t="s">
        <v>231</v>
      </c>
      <c r="D55" s="23" t="s">
        <v>193</v>
      </c>
      <c r="E55" s="107"/>
      <c r="F55" s="106"/>
      <c r="G55" s="108"/>
      <c r="H55" s="108"/>
      <c r="I55" s="108"/>
    </row>
    <row r="56" spans="1:10" s="102" customFormat="1" ht="30" hidden="1" x14ac:dyDescent="0.25">
      <c r="A56" s="8" t="s">
        <v>160</v>
      </c>
      <c r="B56" s="8" t="s">
        <v>160</v>
      </c>
      <c r="C56" s="119" t="s">
        <v>231</v>
      </c>
      <c r="D56" s="23" t="s">
        <v>194</v>
      </c>
      <c r="E56" s="21"/>
      <c r="F56" s="14"/>
      <c r="G56" s="108"/>
      <c r="H56" s="108"/>
      <c r="I56" s="108"/>
    </row>
    <row r="57" spans="1:10" s="102" customFormat="1" ht="75" hidden="1" x14ac:dyDescent="0.25">
      <c r="A57" s="96"/>
      <c r="B57" s="8"/>
      <c r="C57" s="119" t="s">
        <v>231</v>
      </c>
      <c r="D57" s="5" t="s">
        <v>228</v>
      </c>
      <c r="E57" s="21"/>
      <c r="F57" s="98">
        <v>450</v>
      </c>
      <c r="G57" s="108"/>
      <c r="H57" s="108"/>
      <c r="I57" s="74"/>
      <c r="J57" s="99"/>
    </row>
    <row r="58" spans="1:10" s="102" customFormat="1" ht="90" hidden="1" x14ac:dyDescent="0.25">
      <c r="A58" s="96"/>
      <c r="B58" s="8"/>
      <c r="C58" s="119" t="s">
        <v>231</v>
      </c>
      <c r="D58" s="5" t="s">
        <v>224</v>
      </c>
      <c r="E58" s="21"/>
      <c r="F58" s="98"/>
      <c r="G58" s="103"/>
      <c r="H58" s="103"/>
      <c r="I58" s="121"/>
      <c r="J58" s="99"/>
    </row>
    <row r="59" spans="1:10" s="102" customFormat="1" ht="28.5" hidden="1" x14ac:dyDescent="0.25">
      <c r="A59" s="96"/>
      <c r="B59" s="8"/>
      <c r="C59" s="119" t="s">
        <v>231</v>
      </c>
      <c r="D59" s="109" t="s">
        <v>218</v>
      </c>
      <c r="E59" s="21"/>
      <c r="F59" s="98">
        <f>F60</f>
        <v>1646</v>
      </c>
      <c r="G59" s="103"/>
      <c r="H59" s="103"/>
      <c r="I59" s="121"/>
      <c r="J59" s="99"/>
    </row>
    <row r="60" spans="1:10" s="102" customFormat="1" hidden="1" x14ac:dyDescent="0.25">
      <c r="A60" s="96"/>
      <c r="B60" s="8"/>
      <c r="C60" s="119" t="s">
        <v>231</v>
      </c>
      <c r="D60" s="5" t="s">
        <v>219</v>
      </c>
      <c r="E60" s="21"/>
      <c r="F60" s="98">
        <v>1646</v>
      </c>
      <c r="G60" s="103"/>
      <c r="H60" s="103"/>
      <c r="I60" s="121"/>
      <c r="J60" s="99"/>
    </row>
    <row r="61" spans="1:10" s="102" customFormat="1" ht="28.5" hidden="1" x14ac:dyDescent="0.25">
      <c r="A61" s="96"/>
      <c r="B61" s="8"/>
      <c r="C61" s="119" t="s">
        <v>231</v>
      </c>
      <c r="D61" s="109" t="s">
        <v>220</v>
      </c>
      <c r="E61" s="21"/>
      <c r="F61" s="98"/>
      <c r="G61" s="103"/>
      <c r="H61" s="103"/>
      <c r="I61" s="121"/>
      <c r="J61" s="99"/>
    </row>
    <row r="62" spans="1:10" s="102" customFormat="1" hidden="1" x14ac:dyDescent="0.25">
      <c r="A62" s="8" t="s">
        <v>160</v>
      </c>
      <c r="B62" s="8" t="s">
        <v>160</v>
      </c>
      <c r="C62" s="119" t="s">
        <v>231</v>
      </c>
      <c r="D62" s="22" t="s">
        <v>195</v>
      </c>
      <c r="E62" s="21"/>
      <c r="F62" s="101">
        <f>F63+F64</f>
        <v>631.91489361702122</v>
      </c>
      <c r="G62" s="108"/>
      <c r="H62" s="108"/>
      <c r="I62" s="108"/>
    </row>
    <row r="63" spans="1:10" s="102" customFormat="1" hidden="1" x14ac:dyDescent="0.25">
      <c r="A63" s="8" t="s">
        <v>160</v>
      </c>
      <c r="B63" s="8" t="s">
        <v>160</v>
      </c>
      <c r="C63" s="119" t="s">
        <v>231</v>
      </c>
      <c r="D63" s="22" t="s">
        <v>196</v>
      </c>
      <c r="E63" s="21"/>
      <c r="F63" s="101">
        <v>100</v>
      </c>
      <c r="G63" s="108"/>
      <c r="H63" s="108"/>
      <c r="I63" s="108"/>
    </row>
    <row r="64" spans="1:10" s="102" customFormat="1" hidden="1" x14ac:dyDescent="0.25">
      <c r="A64" s="8" t="s">
        <v>160</v>
      </c>
      <c r="B64" s="8" t="s">
        <v>160</v>
      </c>
      <c r="C64" s="119" t="s">
        <v>231</v>
      </c>
      <c r="D64" s="23" t="s">
        <v>197</v>
      </c>
      <c r="E64" s="21"/>
      <c r="F64" s="101">
        <f>F65/9.4</f>
        <v>531.91489361702122</v>
      </c>
      <c r="G64" s="108"/>
      <c r="H64" s="108"/>
      <c r="I64" s="108"/>
    </row>
    <row r="65" spans="1:9" s="102" customFormat="1" hidden="1" x14ac:dyDescent="0.25">
      <c r="A65" s="8" t="s">
        <v>160</v>
      </c>
      <c r="B65" s="8" t="s">
        <v>160</v>
      </c>
      <c r="C65" s="119" t="s">
        <v>231</v>
      </c>
      <c r="D65" s="67" t="s">
        <v>202</v>
      </c>
      <c r="E65" s="21"/>
      <c r="F65" s="101">
        <v>5000</v>
      </c>
      <c r="G65" s="108"/>
      <c r="H65" s="108"/>
      <c r="I65" s="108"/>
    </row>
    <row r="66" spans="1:9" s="102" customFormat="1" ht="29.25" hidden="1" x14ac:dyDescent="0.25">
      <c r="A66" s="8" t="s">
        <v>160</v>
      </c>
      <c r="B66" s="8" t="s">
        <v>160</v>
      </c>
      <c r="C66" s="119" t="s">
        <v>231</v>
      </c>
      <c r="D66" s="22" t="s">
        <v>198</v>
      </c>
      <c r="E66" s="21"/>
      <c r="F66" s="101">
        <v>22486</v>
      </c>
      <c r="G66" s="108"/>
      <c r="H66" s="108"/>
      <c r="I66" s="108"/>
    </row>
    <row r="67" spans="1:9" s="102" customFormat="1" hidden="1" x14ac:dyDescent="0.25">
      <c r="A67" s="8" t="s">
        <v>160</v>
      </c>
      <c r="B67" s="8" t="s">
        <v>160</v>
      </c>
      <c r="C67" s="119" t="s">
        <v>231</v>
      </c>
      <c r="D67" s="26" t="s">
        <v>94</v>
      </c>
      <c r="E67" s="21"/>
      <c r="F67" s="118"/>
      <c r="G67" s="108"/>
      <c r="H67" s="108"/>
      <c r="I67" s="108"/>
    </row>
    <row r="68" spans="1:9" s="102" customFormat="1" ht="57.75" hidden="1" x14ac:dyDescent="0.25">
      <c r="A68" s="8" t="s">
        <v>160</v>
      </c>
      <c r="B68" s="8" t="s">
        <v>160</v>
      </c>
      <c r="C68" s="119" t="s">
        <v>231</v>
      </c>
      <c r="D68" s="22" t="s">
        <v>199</v>
      </c>
      <c r="E68" s="21"/>
      <c r="F68" s="14">
        <v>4000</v>
      </c>
      <c r="G68" s="108"/>
      <c r="H68" s="108"/>
      <c r="I68" s="108"/>
    </row>
    <row r="69" spans="1:9" s="102" customFormat="1" hidden="1" x14ac:dyDescent="0.25">
      <c r="A69" s="8" t="s">
        <v>160</v>
      </c>
      <c r="B69" s="8" t="s">
        <v>160</v>
      </c>
      <c r="C69" s="119" t="s">
        <v>231</v>
      </c>
      <c r="D69" s="27" t="s">
        <v>120</v>
      </c>
      <c r="E69" s="21"/>
      <c r="F69" s="47">
        <f>SUM(F70:F75)</f>
        <v>4620</v>
      </c>
      <c r="G69" s="108"/>
      <c r="H69" s="108"/>
      <c r="I69" s="108"/>
    </row>
    <row r="70" spans="1:9" s="102" customFormat="1" ht="30" hidden="1" x14ac:dyDescent="0.25">
      <c r="A70" s="8"/>
      <c r="B70" s="8"/>
      <c r="C70" s="119" t="s">
        <v>231</v>
      </c>
      <c r="D70" s="28" t="s">
        <v>222</v>
      </c>
      <c r="E70" s="21"/>
      <c r="F70" s="14">
        <v>783</v>
      </c>
      <c r="G70" s="108"/>
      <c r="H70" s="108"/>
      <c r="I70" s="108"/>
    </row>
    <row r="71" spans="1:9" s="102" customFormat="1" hidden="1" x14ac:dyDescent="0.25">
      <c r="A71" s="8" t="s">
        <v>160</v>
      </c>
      <c r="B71" s="8" t="s">
        <v>160</v>
      </c>
      <c r="C71" s="119" t="s">
        <v>231</v>
      </c>
      <c r="D71" s="23" t="s">
        <v>12</v>
      </c>
      <c r="E71" s="21"/>
      <c r="F71" s="114">
        <v>1500</v>
      </c>
      <c r="G71" s="108"/>
      <c r="H71" s="108"/>
      <c r="I71" s="108"/>
    </row>
    <row r="72" spans="1:9" s="102" customFormat="1" ht="30" hidden="1" x14ac:dyDescent="0.25">
      <c r="A72" s="8" t="s">
        <v>160</v>
      </c>
      <c r="B72" s="8" t="s">
        <v>160</v>
      </c>
      <c r="C72" s="119" t="s">
        <v>231</v>
      </c>
      <c r="D72" s="140" t="s">
        <v>107</v>
      </c>
      <c r="E72" s="21"/>
      <c r="F72" s="114">
        <v>100</v>
      </c>
      <c r="G72" s="108"/>
      <c r="H72" s="108"/>
      <c r="I72" s="108"/>
    </row>
    <row r="73" spans="1:9" s="102" customFormat="1" ht="75" hidden="1" x14ac:dyDescent="0.25">
      <c r="A73" s="8" t="s">
        <v>160</v>
      </c>
      <c r="B73" s="8" t="s">
        <v>160</v>
      </c>
      <c r="C73" s="119" t="s">
        <v>231</v>
      </c>
      <c r="D73" s="29" t="s">
        <v>206</v>
      </c>
      <c r="E73" s="21"/>
      <c r="F73" s="14">
        <v>237</v>
      </c>
      <c r="G73" s="117"/>
      <c r="H73" s="117"/>
      <c r="I73" s="117"/>
    </row>
    <row r="74" spans="1:9" s="102" customFormat="1" ht="30" hidden="1" x14ac:dyDescent="0.25">
      <c r="A74" s="8" t="s">
        <v>160</v>
      </c>
      <c r="B74" s="8" t="s">
        <v>160</v>
      </c>
      <c r="C74" s="119" t="s">
        <v>231</v>
      </c>
      <c r="D74" s="57" t="s">
        <v>148</v>
      </c>
      <c r="E74" s="21"/>
      <c r="F74" s="65">
        <v>1000</v>
      </c>
      <c r="G74" s="117"/>
      <c r="H74" s="117"/>
      <c r="I74" s="117"/>
    </row>
    <row r="75" spans="1:9" s="102" customFormat="1" hidden="1" x14ac:dyDescent="0.25">
      <c r="A75" s="8" t="s">
        <v>160</v>
      </c>
      <c r="B75" s="8" t="s">
        <v>160</v>
      </c>
      <c r="C75" s="119" t="s">
        <v>231</v>
      </c>
      <c r="D75" s="57" t="s">
        <v>95</v>
      </c>
      <c r="E75" s="21"/>
      <c r="F75" s="65">
        <v>1000</v>
      </c>
      <c r="G75" s="117"/>
      <c r="H75" s="117"/>
      <c r="I75" s="117"/>
    </row>
    <row r="76" spans="1:9" s="102" customFormat="1" hidden="1" x14ac:dyDescent="0.25">
      <c r="A76" s="8" t="s">
        <v>160</v>
      </c>
      <c r="B76" s="8" t="s">
        <v>160</v>
      </c>
      <c r="C76" s="119" t="s">
        <v>231</v>
      </c>
      <c r="D76" s="30" t="s">
        <v>143</v>
      </c>
      <c r="E76" s="21"/>
      <c r="F76" s="47">
        <f>F50+F29</f>
        <v>56295</v>
      </c>
      <c r="G76" s="117"/>
      <c r="H76" s="117"/>
      <c r="I76" s="117"/>
    </row>
    <row r="77" spans="1:9" s="102" customFormat="1" ht="29.25" hidden="1" x14ac:dyDescent="0.25">
      <c r="A77" s="8" t="s">
        <v>160</v>
      </c>
      <c r="B77" s="8" t="s">
        <v>160</v>
      </c>
      <c r="C77" s="119" t="s">
        <v>231</v>
      </c>
      <c r="D77" s="30" t="s">
        <v>144</v>
      </c>
      <c r="E77" s="21"/>
      <c r="F77" s="47">
        <f>F39</f>
        <v>34909</v>
      </c>
      <c r="G77" s="117"/>
      <c r="H77" s="117"/>
      <c r="I77" s="117"/>
    </row>
    <row r="78" spans="1:9" s="102" customFormat="1" hidden="1" x14ac:dyDescent="0.25">
      <c r="A78" s="8" t="s">
        <v>160</v>
      </c>
      <c r="B78" s="8" t="s">
        <v>160</v>
      </c>
      <c r="C78" s="119" t="s">
        <v>231</v>
      </c>
      <c r="D78" s="30" t="s">
        <v>145</v>
      </c>
      <c r="E78" s="21"/>
      <c r="F78" s="47">
        <f>F62+F37</f>
        <v>37969.914893617024</v>
      </c>
      <c r="G78" s="117"/>
      <c r="H78" s="117"/>
      <c r="I78" s="117"/>
    </row>
    <row r="79" spans="1:9" s="102" customFormat="1" ht="29.25" hidden="1" x14ac:dyDescent="0.25">
      <c r="A79" s="8" t="s">
        <v>160</v>
      </c>
      <c r="B79" s="8" t="s">
        <v>160</v>
      </c>
      <c r="C79" s="119" t="s">
        <v>231</v>
      </c>
      <c r="D79" s="30" t="s">
        <v>146</v>
      </c>
      <c r="E79" s="21"/>
      <c r="F79" s="47">
        <f>F66+F68</f>
        <v>26486</v>
      </c>
      <c r="G79" s="117"/>
      <c r="H79" s="117"/>
      <c r="I79" s="117"/>
    </row>
    <row r="80" spans="1:9" s="102" customFormat="1" hidden="1" x14ac:dyDescent="0.25">
      <c r="A80" s="8" t="s">
        <v>160</v>
      </c>
      <c r="B80" s="8" t="s">
        <v>160</v>
      </c>
      <c r="C80" s="119" t="s">
        <v>231</v>
      </c>
      <c r="D80" s="31" t="s">
        <v>85</v>
      </c>
      <c r="E80" s="21"/>
      <c r="F80" s="47">
        <f>F76+F77+F79+F63*2.9+F38*2.9+F65/4.2</f>
        <v>227450.6761904762</v>
      </c>
      <c r="G80" s="117"/>
      <c r="H80" s="117"/>
      <c r="I80" s="117"/>
    </row>
    <row r="81" spans="1:9" s="19" customFormat="1" hidden="1" x14ac:dyDescent="0.25">
      <c r="A81" s="8" t="s">
        <v>160</v>
      </c>
      <c r="B81" s="8" t="s">
        <v>160</v>
      </c>
      <c r="C81" s="119" t="s">
        <v>231</v>
      </c>
      <c r="D81" s="48" t="s">
        <v>6</v>
      </c>
      <c r="E81" s="53"/>
      <c r="F81" s="14"/>
      <c r="G81" s="14"/>
      <c r="H81" s="14"/>
      <c r="I81" s="14"/>
    </row>
    <row r="82" spans="1:9" s="19" customFormat="1" hidden="1" x14ac:dyDescent="0.25">
      <c r="A82" s="8" t="s">
        <v>160</v>
      </c>
      <c r="B82" s="8" t="s">
        <v>160</v>
      </c>
      <c r="C82" s="119" t="s">
        <v>231</v>
      </c>
      <c r="D82" s="63" t="s">
        <v>70</v>
      </c>
      <c r="E82" s="53"/>
      <c r="F82" s="14"/>
      <c r="G82" s="14"/>
      <c r="H82" s="14"/>
      <c r="I82" s="14"/>
    </row>
    <row r="83" spans="1:9" s="19" customFormat="1" hidden="1" x14ac:dyDescent="0.25">
      <c r="A83" s="8" t="s">
        <v>160</v>
      </c>
      <c r="B83" s="8" t="s">
        <v>160</v>
      </c>
      <c r="C83" s="119" t="s">
        <v>231</v>
      </c>
      <c r="D83" s="34" t="s">
        <v>19</v>
      </c>
      <c r="E83" s="91">
        <v>300</v>
      </c>
      <c r="F83" s="14">
        <v>11</v>
      </c>
      <c r="G83" s="92">
        <v>8</v>
      </c>
      <c r="H83" s="14">
        <f>ROUND(I83/E83,0)</f>
        <v>0</v>
      </c>
      <c r="I83" s="14">
        <f>ROUND(F83*G83,0)</f>
        <v>88</v>
      </c>
    </row>
    <row r="84" spans="1:9" s="19" customFormat="1" hidden="1" x14ac:dyDescent="0.25">
      <c r="A84" s="8" t="s">
        <v>160</v>
      </c>
      <c r="B84" s="8" t="s">
        <v>160</v>
      </c>
      <c r="C84" s="119" t="s">
        <v>231</v>
      </c>
      <c r="D84" s="48" t="s">
        <v>8</v>
      </c>
      <c r="E84" s="91"/>
      <c r="F84" s="47">
        <f>SUM(F83)</f>
        <v>11</v>
      </c>
      <c r="G84" s="41">
        <f>I84/F84</f>
        <v>8</v>
      </c>
      <c r="H84" s="47">
        <f>SUM(H80:H83)</f>
        <v>0</v>
      </c>
      <c r="I84" s="47">
        <f>I83</f>
        <v>88</v>
      </c>
    </row>
    <row r="85" spans="1:9" s="19" customFormat="1" hidden="1" x14ac:dyDescent="0.25">
      <c r="A85" s="8" t="s">
        <v>160</v>
      </c>
      <c r="B85" s="8" t="s">
        <v>160</v>
      </c>
      <c r="C85" s="119" t="s">
        <v>231</v>
      </c>
      <c r="D85" s="63" t="s">
        <v>54</v>
      </c>
      <c r="E85" s="91"/>
      <c r="F85" s="49"/>
      <c r="G85" s="58"/>
      <c r="H85" s="49"/>
      <c r="I85" s="49"/>
    </row>
    <row r="86" spans="1:9" s="19" customFormat="1" hidden="1" x14ac:dyDescent="0.25">
      <c r="A86" s="8" t="s">
        <v>160</v>
      </c>
      <c r="B86" s="8" t="s">
        <v>160</v>
      </c>
      <c r="C86" s="119" t="s">
        <v>231</v>
      </c>
      <c r="D86" s="36" t="s">
        <v>15</v>
      </c>
      <c r="E86" s="91">
        <v>240</v>
      </c>
      <c r="F86" s="14">
        <v>900</v>
      </c>
      <c r="G86" s="92">
        <v>8</v>
      </c>
      <c r="H86" s="14">
        <f>ROUND(I86/E86,0)</f>
        <v>30</v>
      </c>
      <c r="I86" s="14">
        <f>ROUND(F86*G86,0)</f>
        <v>7200</v>
      </c>
    </row>
    <row r="87" spans="1:9" s="19" customFormat="1" hidden="1" x14ac:dyDescent="0.25">
      <c r="A87" s="8" t="s">
        <v>160</v>
      </c>
      <c r="B87" s="8" t="s">
        <v>160</v>
      </c>
      <c r="C87" s="119" t="s">
        <v>231</v>
      </c>
      <c r="D87" s="36" t="s">
        <v>29</v>
      </c>
      <c r="E87" s="91">
        <v>240</v>
      </c>
      <c r="F87" s="14">
        <v>700</v>
      </c>
      <c r="G87" s="92">
        <v>8</v>
      </c>
      <c r="H87" s="14">
        <f>ROUND(I87/E87,0)</f>
        <v>23</v>
      </c>
      <c r="I87" s="14">
        <f>ROUND(F87*G87,0)</f>
        <v>5600</v>
      </c>
    </row>
    <row r="88" spans="1:9" s="19" customFormat="1" hidden="1" x14ac:dyDescent="0.25">
      <c r="A88" s="8"/>
      <c r="B88" s="8"/>
      <c r="C88" s="119" t="s">
        <v>231</v>
      </c>
      <c r="D88" s="36" t="s">
        <v>208</v>
      </c>
      <c r="E88" s="91">
        <v>240</v>
      </c>
      <c r="F88" s="14">
        <v>68</v>
      </c>
      <c r="G88" s="84">
        <v>1</v>
      </c>
      <c r="H88" s="14">
        <f>ROUND(I88/E88,0)</f>
        <v>0</v>
      </c>
      <c r="I88" s="14">
        <f>ROUND(F88*G88,0)</f>
        <v>68</v>
      </c>
    </row>
    <row r="89" spans="1:9" s="19" customFormat="1" hidden="1" x14ac:dyDescent="0.25">
      <c r="A89" s="8" t="s">
        <v>160</v>
      </c>
      <c r="B89" s="8" t="s">
        <v>160</v>
      </c>
      <c r="C89" s="119" t="s">
        <v>231</v>
      </c>
      <c r="D89" s="36" t="s">
        <v>10</v>
      </c>
      <c r="E89" s="91">
        <v>240</v>
      </c>
      <c r="F89" s="14">
        <v>100</v>
      </c>
      <c r="G89" s="92">
        <v>8</v>
      </c>
      <c r="H89" s="14">
        <f>ROUND(I89/E89,0)</f>
        <v>3</v>
      </c>
      <c r="I89" s="14">
        <f>ROUND(F89*G89,0)</f>
        <v>800</v>
      </c>
    </row>
    <row r="90" spans="1:9" s="19" customFormat="1" hidden="1" x14ac:dyDescent="0.25">
      <c r="A90" s="8" t="s">
        <v>160</v>
      </c>
      <c r="B90" s="8" t="s">
        <v>160</v>
      </c>
      <c r="C90" s="119" t="s">
        <v>231</v>
      </c>
      <c r="D90" s="36" t="s">
        <v>27</v>
      </c>
      <c r="E90" s="91">
        <v>240</v>
      </c>
      <c r="F90" s="14">
        <v>15</v>
      </c>
      <c r="G90" s="92">
        <v>8</v>
      </c>
      <c r="H90" s="14">
        <f>ROUND(I90/E90,0)</f>
        <v>1</v>
      </c>
      <c r="I90" s="14">
        <f>ROUND(F90*G90,0)</f>
        <v>120</v>
      </c>
    </row>
    <row r="91" spans="1:9" s="19" customFormat="1" hidden="1" x14ac:dyDescent="0.25">
      <c r="A91" s="8" t="s">
        <v>160</v>
      </c>
      <c r="B91" s="8" t="s">
        <v>160</v>
      </c>
      <c r="C91" s="119" t="s">
        <v>231</v>
      </c>
      <c r="D91" s="141" t="s">
        <v>71</v>
      </c>
      <c r="E91" s="142"/>
      <c r="F91" s="47">
        <f>SUM(F86:F90)</f>
        <v>1783</v>
      </c>
      <c r="G91" s="143">
        <f>I91/F91</f>
        <v>7.7330342120022433</v>
      </c>
      <c r="H91" s="49">
        <f>SUM(H86:H90)</f>
        <v>57</v>
      </c>
      <c r="I91" s="49">
        <f>SUM(I86:I90)</f>
        <v>13788</v>
      </c>
    </row>
    <row r="92" spans="1:9" hidden="1" x14ac:dyDescent="0.25">
      <c r="A92" s="8" t="s">
        <v>160</v>
      </c>
      <c r="B92" s="8" t="s">
        <v>160</v>
      </c>
      <c r="C92" s="119" t="s">
        <v>231</v>
      </c>
      <c r="D92" s="38" t="s">
        <v>67</v>
      </c>
      <c r="E92" s="56"/>
      <c r="F92" s="47">
        <f>SUM(F91,F84)</f>
        <v>1794</v>
      </c>
      <c r="G92" s="41">
        <f>I92/F92</f>
        <v>7.7346711259754741</v>
      </c>
      <c r="H92" s="47">
        <f>H84+H91</f>
        <v>57</v>
      </c>
      <c r="I92" s="47">
        <f>I84+I91</f>
        <v>13876</v>
      </c>
    </row>
    <row r="93" spans="1:9" hidden="1" x14ac:dyDescent="0.25">
      <c r="A93" s="8" t="s">
        <v>160</v>
      </c>
      <c r="B93" s="8" t="s">
        <v>160</v>
      </c>
      <c r="C93" s="119" t="s">
        <v>231</v>
      </c>
      <c r="D93" s="111"/>
      <c r="E93" s="56"/>
      <c r="F93" s="74"/>
      <c r="G93" s="44"/>
      <c r="H93" s="76"/>
      <c r="I93" s="74"/>
    </row>
    <row r="94" spans="1:9" ht="30" hidden="1" x14ac:dyDescent="0.25">
      <c r="A94" s="8"/>
      <c r="B94" s="8"/>
      <c r="C94" s="119" t="s">
        <v>231</v>
      </c>
      <c r="D94" s="112" t="s">
        <v>211</v>
      </c>
      <c r="E94" s="46"/>
      <c r="F94" s="76"/>
      <c r="G94" s="144"/>
      <c r="H94" s="77"/>
      <c r="I94" s="74"/>
    </row>
    <row r="95" spans="1:9" ht="30" hidden="1" x14ac:dyDescent="0.25">
      <c r="A95" s="8"/>
      <c r="B95" s="8"/>
      <c r="C95" s="119" t="s">
        <v>231</v>
      </c>
      <c r="D95" s="50" t="s">
        <v>212</v>
      </c>
      <c r="E95" s="56"/>
      <c r="F95" s="74"/>
      <c r="G95" s="42"/>
      <c r="H95" s="77"/>
      <c r="I95" s="76"/>
    </row>
    <row r="96" spans="1:9" ht="30" hidden="1" x14ac:dyDescent="0.25">
      <c r="A96" s="8"/>
      <c r="B96" s="8"/>
      <c r="C96" s="119" t="s">
        <v>231</v>
      </c>
      <c r="D96" s="112" t="s">
        <v>213</v>
      </c>
      <c r="E96" s="46"/>
      <c r="F96" s="76"/>
      <c r="G96" s="41"/>
      <c r="H96" s="74"/>
      <c r="I96" s="74"/>
    </row>
    <row r="97" spans="1:68" ht="45" hidden="1" x14ac:dyDescent="0.25">
      <c r="A97" s="8"/>
      <c r="B97" s="8"/>
      <c r="C97" s="119" t="s">
        <v>231</v>
      </c>
      <c r="D97" s="113" t="s">
        <v>214</v>
      </c>
      <c r="E97" s="145"/>
      <c r="F97" s="120"/>
      <c r="G97" s="44"/>
      <c r="H97" s="76"/>
      <c r="I97" s="76"/>
    </row>
    <row r="98" spans="1:68" s="149" customFormat="1" ht="15.75" hidden="1" thickBot="1" x14ac:dyDescent="0.3">
      <c r="A98" s="8" t="s">
        <v>160</v>
      </c>
      <c r="B98" s="8" t="s">
        <v>160</v>
      </c>
      <c r="C98" s="119" t="s">
        <v>231</v>
      </c>
      <c r="D98" s="125" t="s">
        <v>157</v>
      </c>
      <c r="E98" s="146"/>
      <c r="F98" s="147"/>
      <c r="G98" s="146"/>
      <c r="H98" s="146"/>
      <c r="I98" s="146"/>
      <c r="J98" s="148"/>
      <c r="K98" s="148"/>
      <c r="L98" s="148"/>
      <c r="M98" s="148"/>
      <c r="N98" s="148"/>
      <c r="O98" s="148"/>
      <c r="P98" s="148"/>
      <c r="Q98" s="148"/>
      <c r="R98" s="148"/>
      <c r="S98" s="148"/>
      <c r="T98" s="148"/>
      <c r="U98" s="148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  <c r="BI98" s="148"/>
      <c r="BJ98" s="148"/>
      <c r="BK98" s="148"/>
      <c r="BL98" s="148"/>
      <c r="BM98" s="148"/>
      <c r="BN98" s="148"/>
      <c r="BO98" s="148"/>
      <c r="BP98" s="148"/>
    </row>
    <row r="99" spans="1:68" ht="15.75" hidden="1" x14ac:dyDescent="0.25">
      <c r="A99" s="7">
        <v>1</v>
      </c>
      <c r="B99" s="8" t="s">
        <v>161</v>
      </c>
      <c r="C99" s="119" t="s">
        <v>231</v>
      </c>
      <c r="D99" s="232" t="s">
        <v>55</v>
      </c>
      <c r="E99" s="150"/>
      <c r="F99" s="115"/>
      <c r="G99" s="14"/>
      <c r="H99" s="14"/>
      <c r="I99" s="14"/>
    </row>
    <row r="100" spans="1:68" hidden="1" x14ac:dyDescent="0.25">
      <c r="A100" s="7">
        <v>1</v>
      </c>
      <c r="B100" s="8" t="s">
        <v>161</v>
      </c>
      <c r="C100" s="119" t="s">
        <v>231</v>
      </c>
      <c r="D100" s="9" t="s">
        <v>4</v>
      </c>
      <c r="E100" s="151"/>
      <c r="F100" s="14"/>
      <c r="G100" s="14"/>
      <c r="H100" s="14"/>
      <c r="I100" s="14"/>
    </row>
    <row r="101" spans="1:68" hidden="1" x14ac:dyDescent="0.25">
      <c r="A101" s="7">
        <v>1</v>
      </c>
      <c r="B101" s="8" t="s">
        <v>161</v>
      </c>
      <c r="C101" s="119" t="s">
        <v>231</v>
      </c>
      <c r="D101" s="15" t="s">
        <v>29</v>
      </c>
      <c r="E101" s="91">
        <v>340</v>
      </c>
      <c r="F101" s="152">
        <v>454</v>
      </c>
      <c r="G101" s="92">
        <v>12</v>
      </c>
      <c r="H101" s="14">
        <f>ROUND(I101/E101,0)</f>
        <v>16</v>
      </c>
      <c r="I101" s="14">
        <f>ROUND(F101*G101,0)</f>
        <v>5448</v>
      </c>
    </row>
    <row r="102" spans="1:68" hidden="1" x14ac:dyDescent="0.25">
      <c r="A102" s="7">
        <v>1</v>
      </c>
      <c r="B102" s="8" t="s">
        <v>161</v>
      </c>
      <c r="C102" s="119" t="s">
        <v>231</v>
      </c>
      <c r="D102" s="15" t="s">
        <v>33</v>
      </c>
      <c r="E102" s="91">
        <v>340</v>
      </c>
      <c r="F102" s="152">
        <v>140</v>
      </c>
      <c r="G102" s="92">
        <v>10.5</v>
      </c>
      <c r="H102" s="14">
        <f>ROUND(I102/E102,0)</f>
        <v>4</v>
      </c>
      <c r="I102" s="14">
        <f>ROUND(F102*G102,0)</f>
        <v>1470</v>
      </c>
    </row>
    <row r="103" spans="1:68" hidden="1" x14ac:dyDescent="0.25">
      <c r="A103" s="7">
        <v>1</v>
      </c>
      <c r="B103" s="8" t="s">
        <v>161</v>
      </c>
      <c r="C103" s="119" t="s">
        <v>231</v>
      </c>
      <c r="D103" s="15" t="s">
        <v>27</v>
      </c>
      <c r="E103" s="91">
        <v>340</v>
      </c>
      <c r="F103" s="152">
        <v>1329</v>
      </c>
      <c r="G103" s="92">
        <v>10.5</v>
      </c>
      <c r="H103" s="14">
        <f>ROUND(I103/E103,0)</f>
        <v>41</v>
      </c>
      <c r="I103" s="14">
        <f>ROUND(F103*G103,0)</f>
        <v>13955</v>
      </c>
    </row>
    <row r="104" spans="1:68" s="19" customFormat="1" hidden="1" x14ac:dyDescent="0.25">
      <c r="A104" s="7">
        <v>1</v>
      </c>
      <c r="B104" s="8" t="s">
        <v>161</v>
      </c>
      <c r="C104" s="119" t="s">
        <v>231</v>
      </c>
      <c r="D104" s="138" t="s">
        <v>5</v>
      </c>
      <c r="E104" s="53"/>
      <c r="F104" s="47">
        <f>SUM(F101:F103)</f>
        <v>1923</v>
      </c>
      <c r="G104" s="41">
        <f>I104/F104</f>
        <v>10.85439417576703</v>
      </c>
      <c r="H104" s="47">
        <f>H101+H102+H103</f>
        <v>61</v>
      </c>
      <c r="I104" s="47">
        <f>I101+I102+I103</f>
        <v>20873</v>
      </c>
    </row>
    <row r="105" spans="1:68" s="19" customFormat="1" hidden="1" x14ac:dyDescent="0.25">
      <c r="A105" s="7">
        <v>1</v>
      </c>
      <c r="B105" s="8" t="s">
        <v>161</v>
      </c>
      <c r="C105" s="119" t="s">
        <v>231</v>
      </c>
      <c r="D105" s="15"/>
      <c r="E105" s="12"/>
      <c r="F105" s="11"/>
      <c r="G105" s="13"/>
      <c r="H105" s="14"/>
      <c r="I105" s="14"/>
      <c r="K105" s="54"/>
    </row>
    <row r="106" spans="1:68" s="102" customFormat="1" ht="60" hidden="1" x14ac:dyDescent="0.25">
      <c r="A106" s="7">
        <v>1</v>
      </c>
      <c r="B106" s="8" t="s">
        <v>161</v>
      </c>
      <c r="C106" s="119" t="s">
        <v>231</v>
      </c>
      <c r="D106" s="100" t="s">
        <v>186</v>
      </c>
      <c r="E106" s="20"/>
      <c r="F106" s="123"/>
      <c r="G106" s="101"/>
      <c r="H106" s="101"/>
      <c r="I106" s="101"/>
    </row>
    <row r="107" spans="1:68" s="102" customFormat="1" hidden="1" x14ac:dyDescent="0.25">
      <c r="A107" s="7"/>
      <c r="B107" s="8" t="s">
        <v>161</v>
      </c>
      <c r="C107" s="119" t="s">
        <v>231</v>
      </c>
      <c r="D107" s="22" t="s">
        <v>132</v>
      </c>
      <c r="E107" s="20"/>
      <c r="F107" s="123">
        <f>F109+F110+F111+F112+F114</f>
        <v>27511</v>
      </c>
      <c r="G107" s="101"/>
      <c r="H107" s="101"/>
      <c r="I107" s="101"/>
    </row>
    <row r="108" spans="1:68" s="102" customFormat="1" hidden="1" x14ac:dyDescent="0.25">
      <c r="A108" s="7"/>
      <c r="B108" s="8" t="s">
        <v>161</v>
      </c>
      <c r="C108" s="119" t="s">
        <v>231</v>
      </c>
      <c r="D108" s="5" t="s">
        <v>92</v>
      </c>
      <c r="E108" s="20"/>
      <c r="F108" s="123"/>
      <c r="G108" s="101"/>
      <c r="H108" s="101"/>
      <c r="I108" s="101"/>
    </row>
    <row r="109" spans="1:68" s="102" customFormat="1" ht="30" hidden="1" x14ac:dyDescent="0.25">
      <c r="A109" s="7"/>
      <c r="B109" s="8" t="s">
        <v>161</v>
      </c>
      <c r="C109" s="119" t="s">
        <v>231</v>
      </c>
      <c r="D109" s="5" t="s">
        <v>93</v>
      </c>
      <c r="E109" s="20"/>
      <c r="F109" s="108">
        <v>8500</v>
      </c>
      <c r="G109" s="101"/>
      <c r="H109" s="101"/>
      <c r="I109" s="101"/>
    </row>
    <row r="110" spans="1:68" s="102" customFormat="1" ht="30" hidden="1" x14ac:dyDescent="0.25">
      <c r="A110" s="7"/>
      <c r="B110" s="8" t="s">
        <v>161</v>
      </c>
      <c r="C110" s="119" t="s">
        <v>231</v>
      </c>
      <c r="D110" s="24" t="s">
        <v>230</v>
      </c>
      <c r="E110" s="20"/>
      <c r="F110" s="123">
        <f>6700-4000</f>
        <v>2700</v>
      </c>
      <c r="G110" s="101"/>
      <c r="H110" s="101"/>
      <c r="I110" s="101"/>
    </row>
    <row r="111" spans="1:68" s="102" customFormat="1" ht="45" hidden="1" x14ac:dyDescent="0.25">
      <c r="A111" s="7"/>
      <c r="B111" s="8" t="s">
        <v>161</v>
      </c>
      <c r="C111" s="119" t="s">
        <v>231</v>
      </c>
      <c r="D111" s="23" t="s">
        <v>156</v>
      </c>
      <c r="E111" s="20"/>
      <c r="F111" s="108">
        <v>5500</v>
      </c>
      <c r="G111" s="101"/>
      <c r="H111" s="101"/>
      <c r="I111" s="101"/>
    </row>
    <row r="112" spans="1:68" s="102" customFormat="1" ht="45" hidden="1" x14ac:dyDescent="0.25">
      <c r="A112" s="7"/>
      <c r="B112" s="8" t="s">
        <v>161</v>
      </c>
      <c r="C112" s="119" t="s">
        <v>231</v>
      </c>
      <c r="D112" s="23" t="s">
        <v>133</v>
      </c>
      <c r="E112" s="20"/>
      <c r="F112" s="108">
        <f>4650+4000</f>
        <v>8650</v>
      </c>
      <c r="G112" s="101"/>
      <c r="H112" s="101"/>
      <c r="I112" s="101"/>
    </row>
    <row r="113" spans="1:9" s="102" customFormat="1" ht="75" hidden="1" x14ac:dyDescent="0.25">
      <c r="A113" s="7"/>
      <c r="B113" s="8"/>
      <c r="C113" s="119" t="s">
        <v>231</v>
      </c>
      <c r="D113" s="234" t="s">
        <v>227</v>
      </c>
      <c r="E113" s="20"/>
      <c r="F113" s="108">
        <v>4000</v>
      </c>
      <c r="G113" s="101"/>
      <c r="H113" s="101"/>
      <c r="I113" s="101"/>
    </row>
    <row r="114" spans="1:9" s="102" customFormat="1" ht="30" hidden="1" x14ac:dyDescent="0.25">
      <c r="A114" s="7"/>
      <c r="B114" s="8"/>
      <c r="C114" s="119" t="s">
        <v>231</v>
      </c>
      <c r="D114" s="23" t="s">
        <v>185</v>
      </c>
      <c r="E114" s="20"/>
      <c r="F114" s="108">
        <v>2161</v>
      </c>
      <c r="G114" s="101"/>
      <c r="H114" s="101"/>
      <c r="I114" s="101"/>
    </row>
    <row r="115" spans="1:9" s="102" customFormat="1" hidden="1" x14ac:dyDescent="0.25">
      <c r="A115" s="7"/>
      <c r="B115" s="8" t="s">
        <v>161</v>
      </c>
      <c r="C115" s="119" t="s">
        <v>231</v>
      </c>
      <c r="D115" s="104" t="s">
        <v>69</v>
      </c>
      <c r="E115" s="20"/>
      <c r="F115" s="123">
        <v>35409</v>
      </c>
      <c r="G115" s="101"/>
      <c r="H115" s="101"/>
      <c r="I115" s="101"/>
    </row>
    <row r="116" spans="1:9" s="102" customFormat="1" hidden="1" x14ac:dyDescent="0.25">
      <c r="A116" s="7"/>
      <c r="B116" s="8" t="s">
        <v>161</v>
      </c>
      <c r="C116" s="119" t="s">
        <v>231</v>
      </c>
      <c r="D116" s="26" t="s">
        <v>113</v>
      </c>
      <c r="E116" s="20"/>
      <c r="F116" s="108">
        <v>35409</v>
      </c>
      <c r="G116" s="101"/>
      <c r="H116" s="101"/>
      <c r="I116" s="101"/>
    </row>
    <row r="117" spans="1:9" s="102" customFormat="1" ht="47.25" hidden="1" x14ac:dyDescent="0.25">
      <c r="A117" s="7"/>
      <c r="B117" s="8" t="s">
        <v>161</v>
      </c>
      <c r="C117" s="119" t="s">
        <v>231</v>
      </c>
      <c r="D117" s="105" t="s">
        <v>180</v>
      </c>
      <c r="E117" s="20"/>
      <c r="F117" s="123">
        <f>F118+F123</f>
        <v>14196</v>
      </c>
      <c r="G117" s="101"/>
      <c r="H117" s="101"/>
      <c r="I117" s="101"/>
    </row>
    <row r="118" spans="1:9" s="102" customFormat="1" ht="30" hidden="1" x14ac:dyDescent="0.25">
      <c r="A118" s="7"/>
      <c r="B118" s="8" t="s">
        <v>161</v>
      </c>
      <c r="C118" s="119" t="s">
        <v>231</v>
      </c>
      <c r="D118" s="24" t="s">
        <v>134</v>
      </c>
      <c r="E118" s="20"/>
      <c r="F118" s="123">
        <f>SUM(F119:F122)</f>
        <v>6605</v>
      </c>
      <c r="G118" s="101"/>
      <c r="H118" s="101"/>
      <c r="I118" s="101"/>
    </row>
    <row r="119" spans="1:9" s="102" customFormat="1" ht="30" hidden="1" x14ac:dyDescent="0.25">
      <c r="A119" s="7"/>
      <c r="B119" s="8" t="s">
        <v>161</v>
      </c>
      <c r="C119" s="119" t="s">
        <v>231</v>
      </c>
      <c r="D119" s="23" t="s">
        <v>135</v>
      </c>
      <c r="E119" s="20"/>
      <c r="F119" s="108">
        <v>6548</v>
      </c>
      <c r="G119" s="101"/>
      <c r="H119" s="101"/>
      <c r="I119" s="101"/>
    </row>
    <row r="120" spans="1:9" s="102" customFormat="1" ht="45" hidden="1" x14ac:dyDescent="0.25">
      <c r="A120" s="7"/>
      <c r="B120" s="8" t="s">
        <v>161</v>
      </c>
      <c r="C120" s="119" t="s">
        <v>231</v>
      </c>
      <c r="D120" s="23" t="s">
        <v>136</v>
      </c>
      <c r="E120" s="20"/>
      <c r="F120" s="123"/>
      <c r="G120" s="101"/>
      <c r="H120" s="101"/>
      <c r="I120" s="101"/>
    </row>
    <row r="121" spans="1:9" s="102" customFormat="1" ht="30" hidden="1" x14ac:dyDescent="0.25">
      <c r="A121" s="7"/>
      <c r="B121" s="8" t="s">
        <v>161</v>
      </c>
      <c r="C121" s="119" t="s">
        <v>231</v>
      </c>
      <c r="D121" s="23" t="s">
        <v>137</v>
      </c>
      <c r="E121" s="20"/>
      <c r="F121" s="123"/>
      <c r="G121" s="101"/>
      <c r="H121" s="101"/>
      <c r="I121" s="101"/>
    </row>
    <row r="122" spans="1:9" s="102" customFormat="1" ht="30" hidden="1" x14ac:dyDescent="0.25">
      <c r="A122" s="7">
        <v>1</v>
      </c>
      <c r="B122" s="8" t="s">
        <v>161</v>
      </c>
      <c r="C122" s="119" t="s">
        <v>231</v>
      </c>
      <c r="D122" s="23" t="s">
        <v>138</v>
      </c>
      <c r="E122" s="106"/>
      <c r="F122" s="101">
        <v>57</v>
      </c>
      <c r="G122" s="101"/>
      <c r="H122" s="101"/>
      <c r="I122" s="101"/>
    </row>
    <row r="123" spans="1:9" s="102" customFormat="1" ht="30" hidden="1" x14ac:dyDescent="0.25">
      <c r="A123" s="7">
        <v>1</v>
      </c>
      <c r="B123" s="8" t="s">
        <v>161</v>
      </c>
      <c r="C123" s="119" t="s">
        <v>231</v>
      </c>
      <c r="D123" s="24" t="s">
        <v>139</v>
      </c>
      <c r="E123" s="6"/>
      <c r="F123" s="47">
        <f>SUM(F124:F126)</f>
        <v>7591</v>
      </c>
      <c r="G123" s="6"/>
      <c r="H123" s="6"/>
      <c r="I123" s="6"/>
    </row>
    <row r="124" spans="1:9" s="102" customFormat="1" ht="30" hidden="1" x14ac:dyDescent="0.25">
      <c r="A124" s="7">
        <v>1</v>
      </c>
      <c r="B124" s="8" t="s">
        <v>161</v>
      </c>
      <c r="C124" s="119" t="s">
        <v>231</v>
      </c>
      <c r="D124" s="23" t="s">
        <v>140</v>
      </c>
      <c r="E124" s="106"/>
      <c r="F124" s="101">
        <v>2327</v>
      </c>
      <c r="G124" s="101"/>
      <c r="H124" s="101"/>
      <c r="I124" s="101"/>
    </row>
    <row r="125" spans="1:9" s="102" customFormat="1" ht="45" hidden="1" x14ac:dyDescent="0.25">
      <c r="A125" s="7">
        <v>1</v>
      </c>
      <c r="B125" s="8" t="s">
        <v>161</v>
      </c>
      <c r="C125" s="119" t="s">
        <v>231</v>
      </c>
      <c r="D125" s="23" t="s">
        <v>141</v>
      </c>
      <c r="E125" s="106"/>
      <c r="F125" s="14">
        <v>3254</v>
      </c>
      <c r="G125" s="101"/>
      <c r="H125" s="101"/>
      <c r="I125" s="101"/>
    </row>
    <row r="126" spans="1:9" s="102" customFormat="1" ht="45" hidden="1" x14ac:dyDescent="0.25">
      <c r="A126" s="7">
        <v>1</v>
      </c>
      <c r="B126" s="8" t="s">
        <v>161</v>
      </c>
      <c r="C126" s="119" t="s">
        <v>231</v>
      </c>
      <c r="D126" s="23" t="s">
        <v>142</v>
      </c>
      <c r="E126" s="106"/>
      <c r="F126" s="14">
        <v>2010</v>
      </c>
      <c r="G126" s="101"/>
      <c r="H126" s="101"/>
      <c r="I126" s="101"/>
    </row>
    <row r="127" spans="1:9" s="102" customFormat="1" ht="45" hidden="1" x14ac:dyDescent="0.25">
      <c r="A127" s="7"/>
      <c r="B127" s="8"/>
      <c r="C127" s="119" t="s">
        <v>231</v>
      </c>
      <c r="D127" s="23" t="s">
        <v>187</v>
      </c>
      <c r="E127" s="106"/>
      <c r="F127" s="14">
        <v>800</v>
      </c>
      <c r="G127" s="153"/>
      <c r="H127" s="153"/>
      <c r="I127" s="153"/>
    </row>
    <row r="128" spans="1:9" s="102" customFormat="1" ht="28.5" hidden="1" customHeight="1" x14ac:dyDescent="0.25">
      <c r="A128" s="7"/>
      <c r="B128" s="8"/>
      <c r="C128" s="119" t="s">
        <v>231</v>
      </c>
      <c r="D128" s="20" t="s">
        <v>72</v>
      </c>
      <c r="E128" s="106"/>
      <c r="F128" s="14"/>
      <c r="G128" s="101"/>
      <c r="H128" s="101"/>
      <c r="I128" s="101"/>
    </row>
    <row r="129" spans="1:10" s="102" customFormat="1" hidden="1" x14ac:dyDescent="0.25">
      <c r="A129" s="7">
        <v>1</v>
      </c>
      <c r="B129" s="8" t="s">
        <v>161</v>
      </c>
      <c r="C129" s="119" t="s">
        <v>231</v>
      </c>
      <c r="D129" s="22" t="s">
        <v>188</v>
      </c>
      <c r="E129" s="106"/>
      <c r="F129" s="47">
        <f>SUM(F130,F131,F135,F136,F137,F138)</f>
        <v>1158.5</v>
      </c>
      <c r="G129" s="101"/>
      <c r="H129" s="101"/>
      <c r="I129" s="101"/>
    </row>
    <row r="130" spans="1:10" s="102" customFormat="1" hidden="1" x14ac:dyDescent="0.25">
      <c r="A130" s="7">
        <v>1</v>
      </c>
      <c r="B130" s="8" t="s">
        <v>161</v>
      </c>
      <c r="C130" s="119" t="s">
        <v>231</v>
      </c>
      <c r="D130" s="23" t="s">
        <v>189</v>
      </c>
      <c r="E130" s="106"/>
      <c r="F130" s="11"/>
      <c r="G130" s="101"/>
      <c r="H130" s="101"/>
      <c r="I130" s="101"/>
    </row>
    <row r="131" spans="1:10" s="19" customFormat="1" ht="30" hidden="1" x14ac:dyDescent="0.25">
      <c r="A131" s="7">
        <v>1</v>
      </c>
      <c r="B131" s="8" t="s">
        <v>161</v>
      </c>
      <c r="C131" s="119" t="s">
        <v>231</v>
      </c>
      <c r="D131" s="24" t="s">
        <v>190</v>
      </c>
      <c r="E131" s="21"/>
      <c r="F131" s="14">
        <f>F132+F133/4+F134</f>
        <v>212.5</v>
      </c>
      <c r="G131" s="14"/>
      <c r="H131" s="14"/>
      <c r="I131" s="14"/>
      <c r="J131" s="102"/>
    </row>
    <row r="132" spans="1:10" s="19" customFormat="1" hidden="1" x14ac:dyDescent="0.25">
      <c r="A132" s="7"/>
      <c r="B132" s="8" t="s">
        <v>161</v>
      </c>
      <c r="C132" s="119" t="s">
        <v>231</v>
      </c>
      <c r="D132" s="23" t="s">
        <v>191</v>
      </c>
      <c r="E132" s="21"/>
      <c r="F132" s="21"/>
      <c r="G132" s="11"/>
      <c r="H132" s="11"/>
      <c r="I132" s="11"/>
      <c r="J132" s="102"/>
    </row>
    <row r="133" spans="1:10" s="19" customFormat="1" ht="30" hidden="1" x14ac:dyDescent="0.25">
      <c r="A133" s="7">
        <v>1</v>
      </c>
      <c r="B133" s="8" t="s">
        <v>161</v>
      </c>
      <c r="C133" s="119" t="s">
        <v>231</v>
      </c>
      <c r="D133" s="23" t="s">
        <v>192</v>
      </c>
      <c r="E133" s="66"/>
      <c r="F133" s="14">
        <v>850</v>
      </c>
      <c r="G133" s="14"/>
      <c r="H133" s="14"/>
      <c r="I133" s="14"/>
      <c r="J133" s="102"/>
    </row>
    <row r="134" spans="1:10" s="19" customFormat="1" ht="45" hidden="1" x14ac:dyDescent="0.25">
      <c r="A134" s="7">
        <v>1</v>
      </c>
      <c r="B134" s="8" t="s">
        <v>161</v>
      </c>
      <c r="C134" s="119" t="s">
        <v>231</v>
      </c>
      <c r="D134" s="23" t="s">
        <v>193</v>
      </c>
      <c r="E134" s="66"/>
      <c r="F134" s="11"/>
      <c r="G134" s="14"/>
      <c r="H134" s="14"/>
      <c r="I134" s="14"/>
      <c r="J134" s="102"/>
    </row>
    <row r="135" spans="1:10" s="102" customFormat="1" ht="30" hidden="1" x14ac:dyDescent="0.25">
      <c r="A135" s="7">
        <v>1</v>
      </c>
      <c r="B135" s="8" t="s">
        <v>161</v>
      </c>
      <c r="C135" s="119" t="s">
        <v>231</v>
      </c>
      <c r="D135" s="23" t="s">
        <v>194</v>
      </c>
      <c r="E135" s="21"/>
      <c r="F135" s="14"/>
      <c r="G135" s="108"/>
      <c r="H135" s="108"/>
      <c r="I135" s="108"/>
    </row>
    <row r="136" spans="1:10" s="102" customFormat="1" ht="45" hidden="1" x14ac:dyDescent="0.25">
      <c r="A136" s="7">
        <v>1</v>
      </c>
      <c r="B136" s="8" t="s">
        <v>161</v>
      </c>
      <c r="C136" s="119" t="s">
        <v>231</v>
      </c>
      <c r="D136" s="5" t="s">
        <v>201</v>
      </c>
      <c r="E136" s="21"/>
      <c r="F136" s="14"/>
      <c r="G136" s="108"/>
      <c r="H136" s="108"/>
      <c r="I136" s="108"/>
    </row>
    <row r="137" spans="1:10" s="102" customFormat="1" ht="75" hidden="1" x14ac:dyDescent="0.25">
      <c r="A137" s="96"/>
      <c r="B137" s="8"/>
      <c r="C137" s="119" t="s">
        <v>231</v>
      </c>
      <c r="D137" s="5" t="s">
        <v>228</v>
      </c>
      <c r="E137" s="21"/>
      <c r="F137" s="98">
        <v>50</v>
      </c>
      <c r="G137" s="108"/>
      <c r="H137" s="108"/>
      <c r="I137" s="74"/>
      <c r="J137" s="99"/>
    </row>
    <row r="138" spans="1:10" s="102" customFormat="1" ht="28.5" hidden="1" x14ac:dyDescent="0.25">
      <c r="A138" s="96"/>
      <c r="B138" s="8"/>
      <c r="C138" s="119" t="s">
        <v>231</v>
      </c>
      <c r="D138" s="109" t="s">
        <v>218</v>
      </c>
      <c r="E138" s="21"/>
      <c r="F138" s="98">
        <f>F139</f>
        <v>896</v>
      </c>
      <c r="G138" s="103"/>
      <c r="H138" s="103"/>
      <c r="I138" s="121"/>
      <c r="J138" s="99"/>
    </row>
    <row r="139" spans="1:10" s="102" customFormat="1" hidden="1" x14ac:dyDescent="0.25">
      <c r="A139" s="96"/>
      <c r="B139" s="8"/>
      <c r="C139" s="119" t="s">
        <v>231</v>
      </c>
      <c r="D139" s="5" t="s">
        <v>219</v>
      </c>
      <c r="E139" s="21"/>
      <c r="F139" s="98">
        <v>896</v>
      </c>
      <c r="G139" s="103"/>
      <c r="H139" s="103"/>
      <c r="I139" s="121"/>
      <c r="J139" s="99"/>
    </row>
    <row r="140" spans="1:10" s="102" customFormat="1" ht="28.5" hidden="1" x14ac:dyDescent="0.25">
      <c r="A140" s="96"/>
      <c r="B140" s="8"/>
      <c r="C140" s="119" t="s">
        <v>231</v>
      </c>
      <c r="D140" s="109" t="s">
        <v>220</v>
      </c>
      <c r="E140" s="21"/>
      <c r="F140" s="98"/>
      <c r="G140" s="103"/>
      <c r="H140" s="103"/>
      <c r="I140" s="121"/>
      <c r="J140" s="99"/>
    </row>
    <row r="141" spans="1:10" s="102" customFormat="1" hidden="1" x14ac:dyDescent="0.25">
      <c r="A141" s="7">
        <v>1</v>
      </c>
      <c r="B141" s="8" t="s">
        <v>161</v>
      </c>
      <c r="C141" s="119" t="s">
        <v>231</v>
      </c>
      <c r="D141" s="22" t="s">
        <v>195</v>
      </c>
      <c r="E141" s="21"/>
      <c r="F141" s="14">
        <f>F142+F143</f>
        <v>7794.0425531914889</v>
      </c>
      <c r="G141" s="108"/>
      <c r="H141" s="108"/>
      <c r="I141" s="108"/>
    </row>
    <row r="142" spans="1:10" s="102" customFormat="1" hidden="1" x14ac:dyDescent="0.25">
      <c r="A142" s="7">
        <v>1</v>
      </c>
      <c r="B142" s="8" t="s">
        <v>161</v>
      </c>
      <c r="C142" s="119" t="s">
        <v>231</v>
      </c>
      <c r="D142" s="22" t="s">
        <v>196</v>
      </c>
      <c r="E142" s="21"/>
      <c r="F142" s="14"/>
      <c r="G142" s="108"/>
      <c r="H142" s="108"/>
      <c r="I142" s="108"/>
    </row>
    <row r="143" spans="1:10" s="102" customFormat="1" hidden="1" x14ac:dyDescent="0.25">
      <c r="A143" s="7">
        <v>1</v>
      </c>
      <c r="B143" s="8" t="s">
        <v>161</v>
      </c>
      <c r="C143" s="119" t="s">
        <v>231</v>
      </c>
      <c r="D143" s="23" t="s">
        <v>197</v>
      </c>
      <c r="E143" s="21"/>
      <c r="F143" s="101">
        <f>F144/9.4</f>
        <v>7794.0425531914889</v>
      </c>
      <c r="G143" s="108"/>
      <c r="H143" s="108"/>
      <c r="I143" s="108"/>
    </row>
    <row r="144" spans="1:10" s="102" customFormat="1" hidden="1" x14ac:dyDescent="0.25">
      <c r="A144" s="7">
        <v>1</v>
      </c>
      <c r="B144" s="8" t="s">
        <v>161</v>
      </c>
      <c r="C144" s="119" t="s">
        <v>231</v>
      </c>
      <c r="D144" s="67" t="s">
        <v>202</v>
      </c>
      <c r="E144" s="21"/>
      <c r="F144" s="101">
        <v>73264</v>
      </c>
      <c r="G144" s="108"/>
      <c r="H144" s="108"/>
      <c r="I144" s="108"/>
    </row>
    <row r="145" spans="1:9" s="102" customFormat="1" ht="29.25" hidden="1" x14ac:dyDescent="0.25">
      <c r="A145" s="7">
        <v>1</v>
      </c>
      <c r="B145" s="8" t="s">
        <v>161</v>
      </c>
      <c r="C145" s="119" t="s">
        <v>231</v>
      </c>
      <c r="D145" s="22" t="s">
        <v>198</v>
      </c>
      <c r="E145" s="21"/>
      <c r="F145" s="101">
        <v>10350</v>
      </c>
      <c r="G145" s="108"/>
      <c r="H145" s="108"/>
      <c r="I145" s="108"/>
    </row>
    <row r="146" spans="1:9" s="102" customFormat="1" hidden="1" x14ac:dyDescent="0.25">
      <c r="A146" s="7">
        <v>1</v>
      </c>
      <c r="B146" s="8" t="s">
        <v>161</v>
      </c>
      <c r="C146" s="119" t="s">
        <v>231</v>
      </c>
      <c r="D146" s="26" t="s">
        <v>94</v>
      </c>
      <c r="E146" s="21"/>
      <c r="F146" s="101"/>
      <c r="G146" s="108"/>
      <c r="H146" s="108"/>
      <c r="I146" s="108"/>
    </row>
    <row r="147" spans="1:9" s="102" customFormat="1" ht="57.75" hidden="1" x14ac:dyDescent="0.25">
      <c r="A147" s="7">
        <v>1</v>
      </c>
      <c r="B147" s="8" t="s">
        <v>161</v>
      </c>
      <c r="C147" s="119" t="s">
        <v>231</v>
      </c>
      <c r="D147" s="22" t="s">
        <v>199</v>
      </c>
      <c r="E147" s="21"/>
      <c r="F147" s="101">
        <v>50</v>
      </c>
      <c r="G147" s="108"/>
      <c r="H147" s="108"/>
      <c r="I147" s="108"/>
    </row>
    <row r="148" spans="1:9" s="102" customFormat="1" hidden="1" x14ac:dyDescent="0.25">
      <c r="A148" s="7">
        <v>1</v>
      </c>
      <c r="B148" s="8" t="s">
        <v>161</v>
      </c>
      <c r="C148" s="119" t="s">
        <v>231</v>
      </c>
      <c r="D148" s="27" t="s">
        <v>120</v>
      </c>
      <c r="E148" s="21"/>
      <c r="F148" s="154">
        <f>SUM(F149:F151)</f>
        <v>1800</v>
      </c>
      <c r="G148" s="108"/>
      <c r="H148" s="108"/>
      <c r="I148" s="108"/>
    </row>
    <row r="149" spans="1:9" s="102" customFormat="1" ht="30" hidden="1" x14ac:dyDescent="0.25">
      <c r="A149" s="7">
        <v>1</v>
      </c>
      <c r="B149" s="8" t="s">
        <v>161</v>
      </c>
      <c r="C149" s="119" t="s">
        <v>231</v>
      </c>
      <c r="D149" s="57" t="s">
        <v>147</v>
      </c>
      <c r="E149" s="21"/>
      <c r="F149" s="14">
        <v>600</v>
      </c>
      <c r="G149" s="108"/>
      <c r="H149" s="108"/>
      <c r="I149" s="108"/>
    </row>
    <row r="150" spans="1:9" s="102" customFormat="1" ht="30" hidden="1" x14ac:dyDescent="0.25">
      <c r="A150" s="7">
        <v>1</v>
      </c>
      <c r="B150" s="8" t="s">
        <v>161</v>
      </c>
      <c r="C150" s="119" t="s">
        <v>231</v>
      </c>
      <c r="D150" s="57" t="s">
        <v>148</v>
      </c>
      <c r="E150" s="21"/>
      <c r="F150" s="14">
        <v>800</v>
      </c>
      <c r="G150" s="108"/>
      <c r="H150" s="108"/>
      <c r="I150" s="108"/>
    </row>
    <row r="151" spans="1:9" s="102" customFormat="1" hidden="1" x14ac:dyDescent="0.25">
      <c r="A151" s="7">
        <v>1</v>
      </c>
      <c r="B151" s="8" t="s">
        <v>161</v>
      </c>
      <c r="C151" s="119" t="s">
        <v>231</v>
      </c>
      <c r="D151" s="57" t="s">
        <v>95</v>
      </c>
      <c r="E151" s="21"/>
      <c r="F151" s="62">
        <v>400</v>
      </c>
      <c r="G151" s="108"/>
      <c r="H151" s="108"/>
      <c r="I151" s="108"/>
    </row>
    <row r="152" spans="1:9" s="102" customFormat="1" hidden="1" x14ac:dyDescent="0.25">
      <c r="A152" s="7">
        <v>1</v>
      </c>
      <c r="B152" s="8" t="s">
        <v>161</v>
      </c>
      <c r="C152" s="119" t="s">
        <v>231</v>
      </c>
      <c r="D152" s="30" t="s">
        <v>143</v>
      </c>
      <c r="E152" s="21"/>
      <c r="F152" s="122">
        <f>F129+F107</f>
        <v>28669.5</v>
      </c>
      <c r="G152" s="108"/>
      <c r="H152" s="108"/>
      <c r="I152" s="108"/>
    </row>
    <row r="153" spans="1:9" s="102" customFormat="1" ht="29.25" hidden="1" x14ac:dyDescent="0.25">
      <c r="A153" s="7">
        <v>1</v>
      </c>
      <c r="B153" s="8" t="s">
        <v>161</v>
      </c>
      <c r="C153" s="119" t="s">
        <v>231</v>
      </c>
      <c r="D153" s="30" t="s">
        <v>144</v>
      </c>
      <c r="E153" s="21"/>
      <c r="F153" s="122">
        <f>F117</f>
        <v>14196</v>
      </c>
      <c r="G153" s="108"/>
      <c r="H153" s="108"/>
      <c r="I153" s="108"/>
    </row>
    <row r="154" spans="1:9" s="102" customFormat="1" hidden="1" x14ac:dyDescent="0.25">
      <c r="A154" s="7">
        <v>1</v>
      </c>
      <c r="B154" s="8" t="s">
        <v>161</v>
      </c>
      <c r="C154" s="119" t="s">
        <v>231</v>
      </c>
      <c r="D154" s="30" t="s">
        <v>145</v>
      </c>
      <c r="E154" s="21"/>
      <c r="F154" s="122">
        <f>F141+F115</f>
        <v>43203.042553191488</v>
      </c>
      <c r="G154" s="108"/>
      <c r="H154" s="108"/>
      <c r="I154" s="108"/>
    </row>
    <row r="155" spans="1:9" s="102" customFormat="1" ht="29.25" hidden="1" x14ac:dyDescent="0.25">
      <c r="A155" s="7">
        <v>1</v>
      </c>
      <c r="B155" s="8" t="s">
        <v>161</v>
      </c>
      <c r="C155" s="119" t="s">
        <v>231</v>
      </c>
      <c r="D155" s="30" t="s">
        <v>146</v>
      </c>
      <c r="E155" s="21"/>
      <c r="F155" s="47">
        <f>F145+F147+F127</f>
        <v>11200</v>
      </c>
      <c r="G155" s="108"/>
      <c r="H155" s="108"/>
      <c r="I155" s="108"/>
    </row>
    <row r="156" spans="1:9" s="102" customFormat="1" hidden="1" x14ac:dyDescent="0.25">
      <c r="A156" s="7">
        <v>1</v>
      </c>
      <c r="B156" s="8" t="s">
        <v>161</v>
      </c>
      <c r="C156" s="119" t="s">
        <v>231</v>
      </c>
      <c r="D156" s="31" t="s">
        <v>85</v>
      </c>
      <c r="E156" s="21"/>
      <c r="F156" s="47">
        <f>F155+F152+F153+F116*2.9+F144/4.2</f>
        <v>174195.4095238095</v>
      </c>
      <c r="G156" s="108"/>
      <c r="H156" s="108"/>
      <c r="I156" s="108"/>
    </row>
    <row r="157" spans="1:9" s="19" customFormat="1" hidden="1" x14ac:dyDescent="0.25">
      <c r="A157" s="7">
        <v>1</v>
      </c>
      <c r="B157" s="8" t="s">
        <v>161</v>
      </c>
      <c r="C157" s="119" t="s">
        <v>231</v>
      </c>
      <c r="D157" s="48" t="s">
        <v>6</v>
      </c>
      <c r="E157" s="155"/>
      <c r="F157" s="14"/>
      <c r="G157" s="14"/>
      <c r="H157" s="14"/>
      <c r="I157" s="14"/>
    </row>
    <row r="158" spans="1:9" s="19" customFormat="1" hidden="1" x14ac:dyDescent="0.25">
      <c r="A158" s="7">
        <v>1</v>
      </c>
      <c r="B158" s="8" t="s">
        <v>161</v>
      </c>
      <c r="C158" s="119" t="s">
        <v>231</v>
      </c>
      <c r="D158" s="63" t="s">
        <v>70</v>
      </c>
      <c r="E158" s="155"/>
      <c r="F158" s="14"/>
      <c r="G158" s="14"/>
      <c r="H158" s="14"/>
      <c r="I158" s="14"/>
    </row>
    <row r="159" spans="1:9" s="19" customFormat="1" hidden="1" x14ac:dyDescent="0.25">
      <c r="A159" s="7">
        <v>1</v>
      </c>
      <c r="B159" s="8" t="s">
        <v>161</v>
      </c>
      <c r="C159" s="119" t="s">
        <v>231</v>
      </c>
      <c r="D159" s="34" t="s">
        <v>33</v>
      </c>
      <c r="E159" s="156">
        <v>300</v>
      </c>
      <c r="F159" s="14">
        <v>170</v>
      </c>
      <c r="G159" s="137">
        <v>10.5</v>
      </c>
      <c r="H159" s="14">
        <f>ROUND(I159/E159,0)</f>
        <v>6</v>
      </c>
      <c r="I159" s="14">
        <f>ROUND(F159*G159,0)</f>
        <v>1785</v>
      </c>
    </row>
    <row r="160" spans="1:9" s="19" customFormat="1" hidden="1" x14ac:dyDescent="0.25">
      <c r="A160" s="7">
        <v>1</v>
      </c>
      <c r="B160" s="8" t="s">
        <v>161</v>
      </c>
      <c r="C160" s="119" t="s">
        <v>231</v>
      </c>
      <c r="D160" s="37" t="s">
        <v>8</v>
      </c>
      <c r="E160" s="157"/>
      <c r="F160" s="49">
        <f>SUM(F159)</f>
        <v>170</v>
      </c>
      <c r="G160" s="158">
        <f>I160/F160</f>
        <v>10.5</v>
      </c>
      <c r="H160" s="49">
        <f>SUM(H159:H159)</f>
        <v>6</v>
      </c>
      <c r="I160" s="49">
        <f>SUM(I159:I159)</f>
        <v>1785</v>
      </c>
    </row>
    <row r="161" spans="1:68" s="19" customFormat="1" hidden="1" x14ac:dyDescent="0.25">
      <c r="A161" s="7">
        <v>1</v>
      </c>
      <c r="B161" s="8" t="s">
        <v>161</v>
      </c>
      <c r="C161" s="119" t="s">
        <v>231</v>
      </c>
      <c r="D161" s="63" t="s">
        <v>54</v>
      </c>
      <c r="E161" s="157"/>
      <c r="F161" s="159"/>
      <c r="G161" s="160"/>
      <c r="H161" s="159"/>
      <c r="I161" s="159"/>
    </row>
    <row r="162" spans="1:68" s="19" customFormat="1" hidden="1" x14ac:dyDescent="0.25">
      <c r="A162" s="7">
        <v>1</v>
      </c>
      <c r="B162" s="8" t="s">
        <v>161</v>
      </c>
      <c r="C162" s="119" t="s">
        <v>231</v>
      </c>
      <c r="D162" s="36" t="s">
        <v>19</v>
      </c>
      <c r="E162" s="91">
        <v>240</v>
      </c>
      <c r="F162" s="14">
        <v>30</v>
      </c>
      <c r="G162" s="92">
        <v>8</v>
      </c>
      <c r="H162" s="14">
        <f t="shared" ref="H162:H166" si="2">ROUND(I162/E162,0)</f>
        <v>1</v>
      </c>
      <c r="I162" s="14">
        <f t="shared" ref="I162:I166" si="3">ROUND(F162*G162,0)</f>
        <v>240</v>
      </c>
    </row>
    <row r="163" spans="1:68" s="19" customFormat="1" hidden="1" x14ac:dyDescent="0.25">
      <c r="A163" s="7">
        <v>1</v>
      </c>
      <c r="B163" s="8" t="s">
        <v>161</v>
      </c>
      <c r="C163" s="119" t="s">
        <v>231</v>
      </c>
      <c r="D163" s="36" t="s">
        <v>15</v>
      </c>
      <c r="E163" s="91">
        <v>240</v>
      </c>
      <c r="F163" s="14">
        <v>330</v>
      </c>
      <c r="G163" s="92">
        <v>8</v>
      </c>
      <c r="H163" s="14">
        <f t="shared" si="2"/>
        <v>11</v>
      </c>
      <c r="I163" s="14">
        <f t="shared" si="3"/>
        <v>2640</v>
      </c>
    </row>
    <row r="164" spans="1:68" s="19" customFormat="1" hidden="1" x14ac:dyDescent="0.25">
      <c r="A164" s="7">
        <v>1</v>
      </c>
      <c r="B164" s="8" t="s">
        <v>161</v>
      </c>
      <c r="C164" s="119" t="s">
        <v>231</v>
      </c>
      <c r="D164" s="36" t="s">
        <v>29</v>
      </c>
      <c r="E164" s="91">
        <v>240</v>
      </c>
      <c r="F164" s="14">
        <v>1210</v>
      </c>
      <c r="G164" s="92">
        <v>8</v>
      </c>
      <c r="H164" s="14">
        <f t="shared" si="2"/>
        <v>40</v>
      </c>
      <c r="I164" s="14">
        <f t="shared" si="3"/>
        <v>9680</v>
      </c>
    </row>
    <row r="165" spans="1:68" s="19" customFormat="1" hidden="1" x14ac:dyDescent="0.25">
      <c r="A165" s="7">
        <v>1</v>
      </c>
      <c r="B165" s="8" t="s">
        <v>161</v>
      </c>
      <c r="C165" s="119" t="s">
        <v>231</v>
      </c>
      <c r="D165" s="36" t="s">
        <v>63</v>
      </c>
      <c r="E165" s="91">
        <v>240</v>
      </c>
      <c r="F165" s="14">
        <v>50</v>
      </c>
      <c r="G165" s="92">
        <v>8</v>
      </c>
      <c r="H165" s="14">
        <f t="shared" si="2"/>
        <v>2</v>
      </c>
      <c r="I165" s="14">
        <f t="shared" si="3"/>
        <v>400</v>
      </c>
    </row>
    <row r="166" spans="1:68" s="19" customFormat="1" hidden="1" x14ac:dyDescent="0.25">
      <c r="A166" s="7">
        <v>1</v>
      </c>
      <c r="B166" s="8" t="s">
        <v>161</v>
      </c>
      <c r="C166" s="119" t="s">
        <v>231</v>
      </c>
      <c r="D166" s="36" t="s">
        <v>25</v>
      </c>
      <c r="E166" s="91">
        <v>240</v>
      </c>
      <c r="F166" s="14">
        <v>30</v>
      </c>
      <c r="G166" s="92">
        <v>8</v>
      </c>
      <c r="H166" s="14">
        <f t="shared" si="2"/>
        <v>1</v>
      </c>
      <c r="I166" s="14">
        <f t="shared" si="3"/>
        <v>240</v>
      </c>
    </row>
    <row r="167" spans="1:68" s="19" customFormat="1" hidden="1" x14ac:dyDescent="0.25">
      <c r="A167" s="7">
        <v>1</v>
      </c>
      <c r="B167" s="8" t="s">
        <v>161</v>
      </c>
      <c r="C167" s="119" t="s">
        <v>231</v>
      </c>
      <c r="D167" s="37" t="s">
        <v>71</v>
      </c>
      <c r="E167" s="161"/>
      <c r="F167" s="49">
        <f>SUM(F162:F166)</f>
        <v>1650</v>
      </c>
      <c r="G167" s="143">
        <f>I167/F167</f>
        <v>8</v>
      </c>
      <c r="H167" s="49">
        <f>SUM(H162:H166)</f>
        <v>55</v>
      </c>
      <c r="I167" s="49">
        <f>SUM(I162:I166)</f>
        <v>13200</v>
      </c>
    </row>
    <row r="168" spans="1:68" hidden="1" x14ac:dyDescent="0.25">
      <c r="A168" s="7">
        <v>1</v>
      </c>
      <c r="B168" s="8" t="s">
        <v>161</v>
      </c>
      <c r="C168" s="119" t="s">
        <v>231</v>
      </c>
      <c r="D168" s="38" t="s">
        <v>67</v>
      </c>
      <c r="E168" s="91"/>
      <c r="F168" s="47">
        <f>SUM(F167,F160)</f>
        <v>1820</v>
      </c>
      <c r="G168" s="41">
        <f>I168/F168</f>
        <v>8.2335164835164836</v>
      </c>
      <c r="H168" s="47">
        <f>H160+H167</f>
        <v>61</v>
      </c>
      <c r="I168" s="47">
        <f>I160+I167</f>
        <v>14985</v>
      </c>
    </row>
    <row r="169" spans="1:68" ht="31.5" hidden="1" x14ac:dyDescent="0.25">
      <c r="A169" s="7">
        <v>1</v>
      </c>
      <c r="B169" s="8" t="s">
        <v>161</v>
      </c>
      <c r="C169" s="119" t="s">
        <v>231</v>
      </c>
      <c r="D169" s="40" t="s">
        <v>77</v>
      </c>
      <c r="E169" s="91"/>
      <c r="F169" s="159">
        <v>1250</v>
      </c>
      <c r="G169" s="41"/>
      <c r="H169" s="47"/>
      <c r="I169" s="47"/>
    </row>
    <row r="170" spans="1:68" ht="31.5" hidden="1" x14ac:dyDescent="0.25">
      <c r="A170" s="7">
        <v>1</v>
      </c>
      <c r="B170" s="8" t="s">
        <v>161</v>
      </c>
      <c r="C170" s="119" t="s">
        <v>231</v>
      </c>
      <c r="D170" s="40" t="s">
        <v>76</v>
      </c>
      <c r="E170" s="91"/>
      <c r="F170" s="162">
        <v>4080</v>
      </c>
      <c r="G170" s="162"/>
      <c r="H170" s="163"/>
      <c r="I170" s="162"/>
    </row>
    <row r="171" spans="1:68" ht="15.75" hidden="1" x14ac:dyDescent="0.25">
      <c r="B171" s="8" t="s">
        <v>161</v>
      </c>
      <c r="C171" s="119" t="s">
        <v>231</v>
      </c>
      <c r="D171" s="164" t="s">
        <v>121</v>
      </c>
      <c r="E171" s="165"/>
      <c r="F171" s="124">
        <f>SUM(F169:F170)</f>
        <v>5330</v>
      </c>
      <c r="G171" s="44"/>
      <c r="H171" s="120"/>
      <c r="I171" s="76"/>
    </row>
    <row r="172" spans="1:68" s="149" customFormat="1" hidden="1" x14ac:dyDescent="0.25">
      <c r="A172" s="7">
        <v>1</v>
      </c>
      <c r="B172" s="8" t="s">
        <v>161</v>
      </c>
      <c r="C172" s="119" t="s">
        <v>231</v>
      </c>
      <c r="D172" s="93" t="s">
        <v>157</v>
      </c>
      <c r="E172" s="166"/>
      <c r="F172" s="166"/>
      <c r="G172" s="166"/>
      <c r="H172" s="166"/>
      <c r="I172" s="166"/>
      <c r="J172" s="148"/>
      <c r="K172" s="148"/>
      <c r="L172" s="148"/>
      <c r="M172" s="148"/>
      <c r="N172" s="148"/>
      <c r="O172" s="148"/>
      <c r="P172" s="148"/>
      <c r="Q172" s="148"/>
      <c r="R172" s="148"/>
      <c r="S172" s="148"/>
      <c r="T172" s="148"/>
      <c r="U172" s="148"/>
      <c r="V172" s="148"/>
      <c r="W172" s="148"/>
      <c r="X172" s="148"/>
      <c r="Y172" s="148"/>
      <c r="Z172" s="148"/>
      <c r="AA172" s="148"/>
      <c r="AB172" s="148"/>
      <c r="AC172" s="148"/>
      <c r="AD172" s="148"/>
      <c r="AE172" s="148"/>
      <c r="AF172" s="148"/>
      <c r="AG172" s="148"/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  <c r="BI172" s="148"/>
      <c r="BJ172" s="148"/>
      <c r="BK172" s="148"/>
      <c r="BL172" s="148"/>
      <c r="BM172" s="148"/>
      <c r="BN172" s="148"/>
      <c r="BO172" s="148"/>
      <c r="BP172" s="148"/>
    </row>
    <row r="173" spans="1:68" hidden="1" x14ac:dyDescent="0.25">
      <c r="A173" s="7">
        <v>1</v>
      </c>
      <c r="C173" s="119" t="s">
        <v>231</v>
      </c>
      <c r="D173" s="167"/>
      <c r="E173" s="150"/>
      <c r="F173" s="14"/>
      <c r="G173" s="14"/>
      <c r="H173" s="14"/>
      <c r="I173" s="14"/>
    </row>
    <row r="174" spans="1:68" ht="15.75" hidden="1" x14ac:dyDescent="0.25">
      <c r="A174" s="7">
        <v>1</v>
      </c>
      <c r="B174" s="8" t="s">
        <v>162</v>
      </c>
      <c r="C174" s="119" t="s">
        <v>231</v>
      </c>
      <c r="D174" s="168" t="s">
        <v>217</v>
      </c>
      <c r="E174" s="151"/>
      <c r="F174" s="14"/>
      <c r="G174" s="14"/>
      <c r="H174" s="14"/>
      <c r="I174" s="14"/>
    </row>
    <row r="175" spans="1:68" hidden="1" x14ac:dyDescent="0.25">
      <c r="A175" s="7">
        <v>1</v>
      </c>
      <c r="B175" s="8" t="s">
        <v>162</v>
      </c>
      <c r="C175" s="119" t="s">
        <v>231</v>
      </c>
      <c r="D175" s="9" t="s">
        <v>4</v>
      </c>
      <c r="E175" s="151"/>
      <c r="F175" s="14"/>
      <c r="G175" s="14"/>
      <c r="H175" s="14"/>
      <c r="I175" s="14"/>
    </row>
    <row r="176" spans="1:68" hidden="1" x14ac:dyDescent="0.25">
      <c r="A176" s="7">
        <v>1</v>
      </c>
      <c r="B176" s="8" t="s">
        <v>162</v>
      </c>
      <c r="C176" s="119" t="s">
        <v>231</v>
      </c>
      <c r="D176" s="15" t="s">
        <v>19</v>
      </c>
      <c r="E176" s="91">
        <v>340</v>
      </c>
      <c r="F176" s="14">
        <v>410</v>
      </c>
      <c r="G176" s="92">
        <v>14</v>
      </c>
      <c r="H176" s="14">
        <f>ROUND(I176/E176,0)</f>
        <v>17</v>
      </c>
      <c r="I176" s="14">
        <f>ROUND(F176*G176,0)</f>
        <v>5740</v>
      </c>
    </row>
    <row r="177" spans="1:9" hidden="1" x14ac:dyDescent="0.25">
      <c r="A177" s="7">
        <v>1</v>
      </c>
      <c r="B177" s="8" t="s">
        <v>162</v>
      </c>
      <c r="C177" s="119" t="s">
        <v>231</v>
      </c>
      <c r="D177" s="15" t="s">
        <v>7</v>
      </c>
      <c r="E177" s="91">
        <v>340</v>
      </c>
      <c r="F177" s="14">
        <v>1526</v>
      </c>
      <c r="G177" s="92">
        <v>7.5</v>
      </c>
      <c r="H177" s="14">
        <f>ROUND(I177/E177,0)</f>
        <v>34</v>
      </c>
      <c r="I177" s="14">
        <f>ROUND(F177*G177,0)</f>
        <v>11445</v>
      </c>
    </row>
    <row r="178" spans="1:9" hidden="1" x14ac:dyDescent="0.25">
      <c r="A178" s="7">
        <v>1</v>
      </c>
      <c r="B178" s="8" t="s">
        <v>162</v>
      </c>
      <c r="C178" s="119" t="s">
        <v>231</v>
      </c>
      <c r="D178" s="15" t="s">
        <v>60</v>
      </c>
      <c r="E178" s="91">
        <v>340</v>
      </c>
      <c r="F178" s="14">
        <v>1300</v>
      </c>
      <c r="G178" s="92">
        <v>9.6999999999999993</v>
      </c>
      <c r="H178" s="14">
        <f>ROUND(I178/E178,0)</f>
        <v>37</v>
      </c>
      <c r="I178" s="14">
        <f>ROUND(F178*G178,0)</f>
        <v>12610</v>
      </c>
    </row>
    <row r="179" spans="1:9" hidden="1" x14ac:dyDescent="0.25">
      <c r="B179" s="8"/>
      <c r="C179" s="119" t="s">
        <v>231</v>
      </c>
      <c r="D179" s="15" t="s">
        <v>34</v>
      </c>
      <c r="E179" s="91">
        <v>340</v>
      </c>
      <c r="F179" s="14">
        <v>1363</v>
      </c>
      <c r="G179" s="92">
        <v>9.6999999999999993</v>
      </c>
      <c r="H179" s="14">
        <f>ROUND(I179/E179,0)</f>
        <v>39</v>
      </c>
      <c r="I179" s="14">
        <f>ROUND(F179*G179,0)</f>
        <v>13221</v>
      </c>
    </row>
    <row r="180" spans="1:9" hidden="1" x14ac:dyDescent="0.25">
      <c r="A180" s="7">
        <v>1</v>
      </c>
      <c r="B180" s="8" t="s">
        <v>162</v>
      </c>
      <c r="C180" s="119" t="s">
        <v>231</v>
      </c>
      <c r="D180" s="15" t="s">
        <v>27</v>
      </c>
      <c r="E180" s="91">
        <v>340</v>
      </c>
      <c r="F180" s="14">
        <v>1365</v>
      </c>
      <c r="G180" s="92">
        <v>11</v>
      </c>
      <c r="H180" s="14">
        <f>ROUND(I180/E180,0)</f>
        <v>44</v>
      </c>
      <c r="I180" s="14">
        <f>ROUND(F180*G180,0)</f>
        <v>15015</v>
      </c>
    </row>
    <row r="181" spans="1:9" s="19" customFormat="1" hidden="1" x14ac:dyDescent="0.25">
      <c r="A181" s="7">
        <v>1</v>
      </c>
      <c r="B181" s="8" t="s">
        <v>162</v>
      </c>
      <c r="C181" s="119" t="s">
        <v>231</v>
      </c>
      <c r="D181" s="138" t="s">
        <v>5</v>
      </c>
      <c r="E181" s="53"/>
      <c r="F181" s="47">
        <v>5964</v>
      </c>
      <c r="G181" s="41">
        <f>I181/F181</f>
        <v>9.7302146210596909</v>
      </c>
      <c r="H181" s="47">
        <f t="shared" ref="H181:I181" si="4">SUM(H176:H180)</f>
        <v>171</v>
      </c>
      <c r="I181" s="47">
        <f t="shared" si="4"/>
        <v>58031</v>
      </c>
    </row>
    <row r="182" spans="1:9" s="102" customFormat="1" ht="60" hidden="1" x14ac:dyDescent="0.25">
      <c r="A182" s="7">
        <v>1</v>
      </c>
      <c r="B182" s="8" t="s">
        <v>162</v>
      </c>
      <c r="C182" s="119" t="s">
        <v>231</v>
      </c>
      <c r="D182" s="116" t="s">
        <v>186</v>
      </c>
      <c r="E182" s="20"/>
      <c r="F182" s="14"/>
      <c r="G182" s="101"/>
      <c r="H182" s="101"/>
      <c r="I182" s="101"/>
    </row>
    <row r="183" spans="1:9" s="102" customFormat="1" hidden="1" x14ac:dyDescent="0.25">
      <c r="A183" s="7"/>
      <c r="B183" s="8" t="s">
        <v>162</v>
      </c>
      <c r="C183" s="119" t="s">
        <v>231</v>
      </c>
      <c r="D183" s="22" t="s">
        <v>132</v>
      </c>
      <c r="E183" s="169"/>
      <c r="F183" s="47">
        <f>F185+F186+F187+F188+F190</f>
        <v>41729</v>
      </c>
      <c r="G183" s="101"/>
      <c r="H183" s="101"/>
      <c r="I183" s="101"/>
    </row>
    <row r="184" spans="1:9" s="102" customFormat="1" hidden="1" x14ac:dyDescent="0.25">
      <c r="A184" s="7"/>
      <c r="B184" s="8" t="s">
        <v>162</v>
      </c>
      <c r="C184" s="119" t="s">
        <v>231</v>
      </c>
      <c r="D184" s="5" t="s">
        <v>92</v>
      </c>
      <c r="E184" s="20"/>
      <c r="F184" s="14"/>
      <c r="G184" s="101"/>
      <c r="H184" s="101"/>
      <c r="I184" s="101"/>
    </row>
    <row r="185" spans="1:9" s="102" customFormat="1" ht="30" hidden="1" x14ac:dyDescent="0.25">
      <c r="A185" s="7"/>
      <c r="B185" s="8" t="s">
        <v>162</v>
      </c>
      <c r="C185" s="119" t="s">
        <v>231</v>
      </c>
      <c r="D185" s="5" t="s">
        <v>93</v>
      </c>
      <c r="E185" s="20"/>
      <c r="F185" s="14">
        <v>3500</v>
      </c>
      <c r="G185" s="101"/>
      <c r="H185" s="101"/>
      <c r="I185" s="101"/>
    </row>
    <row r="186" spans="1:9" s="102" customFormat="1" ht="30" hidden="1" x14ac:dyDescent="0.25">
      <c r="A186" s="7"/>
      <c r="B186" s="8" t="s">
        <v>162</v>
      </c>
      <c r="C186" s="119" t="s">
        <v>231</v>
      </c>
      <c r="D186" s="24" t="s">
        <v>230</v>
      </c>
      <c r="E186" s="169"/>
      <c r="F186" s="47">
        <v>15100</v>
      </c>
      <c r="G186" s="101"/>
      <c r="H186" s="101"/>
      <c r="I186" s="101"/>
    </row>
    <row r="187" spans="1:9" s="102" customFormat="1" ht="45" hidden="1" x14ac:dyDescent="0.25">
      <c r="A187" s="7"/>
      <c r="B187" s="8" t="s">
        <v>162</v>
      </c>
      <c r="C187" s="119" t="s">
        <v>231</v>
      </c>
      <c r="D187" s="23" t="s">
        <v>156</v>
      </c>
      <c r="E187" s="20"/>
      <c r="F187" s="14">
        <v>9190</v>
      </c>
      <c r="G187" s="101"/>
      <c r="H187" s="101"/>
      <c r="I187" s="101"/>
    </row>
    <row r="188" spans="1:9" s="102" customFormat="1" ht="45" hidden="1" x14ac:dyDescent="0.25">
      <c r="A188" s="7"/>
      <c r="B188" s="8" t="s">
        <v>162</v>
      </c>
      <c r="C188" s="119" t="s">
        <v>231</v>
      </c>
      <c r="D188" s="23" t="s">
        <v>133</v>
      </c>
      <c r="E188" s="20"/>
      <c r="F188" s="14">
        <v>11600</v>
      </c>
      <c r="G188" s="101"/>
      <c r="H188" s="101"/>
      <c r="I188" s="101"/>
    </row>
    <row r="189" spans="1:9" s="102" customFormat="1" ht="75" hidden="1" x14ac:dyDescent="0.25">
      <c r="A189" s="7"/>
      <c r="B189" s="8"/>
      <c r="C189" s="119" t="s">
        <v>231</v>
      </c>
      <c r="D189" s="234" t="s">
        <v>227</v>
      </c>
      <c r="E189" s="20"/>
      <c r="F189" s="14">
        <v>7000</v>
      </c>
      <c r="G189" s="101"/>
      <c r="H189" s="101"/>
      <c r="I189" s="101"/>
    </row>
    <row r="190" spans="1:9" s="102" customFormat="1" ht="30" hidden="1" x14ac:dyDescent="0.25">
      <c r="A190" s="7"/>
      <c r="B190" s="8"/>
      <c r="C190" s="119" t="s">
        <v>231</v>
      </c>
      <c r="D190" s="23" t="s">
        <v>185</v>
      </c>
      <c r="E190" s="20"/>
      <c r="F190" s="14">
        <v>2339</v>
      </c>
      <c r="G190" s="101"/>
      <c r="H190" s="101"/>
      <c r="I190" s="101"/>
    </row>
    <row r="191" spans="1:9" s="102" customFormat="1" hidden="1" x14ac:dyDescent="0.25">
      <c r="A191" s="7"/>
      <c r="B191" s="8" t="s">
        <v>162</v>
      </c>
      <c r="C191" s="119" t="s">
        <v>231</v>
      </c>
      <c r="D191" s="104" t="s">
        <v>69</v>
      </c>
      <c r="E191" s="20"/>
      <c r="F191" s="14">
        <v>25000</v>
      </c>
      <c r="G191" s="101"/>
      <c r="H191" s="101"/>
      <c r="I191" s="101"/>
    </row>
    <row r="192" spans="1:9" s="102" customFormat="1" hidden="1" x14ac:dyDescent="0.25">
      <c r="A192" s="7"/>
      <c r="B192" s="8" t="s">
        <v>162</v>
      </c>
      <c r="C192" s="119" t="s">
        <v>231</v>
      </c>
      <c r="D192" s="26" t="s">
        <v>113</v>
      </c>
      <c r="E192" s="20"/>
      <c r="F192" s="14">
        <v>25000</v>
      </c>
      <c r="G192" s="101"/>
      <c r="H192" s="101"/>
      <c r="I192" s="101"/>
    </row>
    <row r="193" spans="1:10" s="102" customFormat="1" ht="47.25" hidden="1" x14ac:dyDescent="0.25">
      <c r="A193" s="7">
        <v>1</v>
      </c>
      <c r="B193" s="8" t="s">
        <v>162</v>
      </c>
      <c r="C193" s="119" t="s">
        <v>231</v>
      </c>
      <c r="D193" s="105" t="s">
        <v>175</v>
      </c>
      <c r="E193" s="106"/>
      <c r="F193" s="47">
        <f>F194+F199</f>
        <v>9664</v>
      </c>
      <c r="G193" s="101"/>
      <c r="H193" s="101"/>
      <c r="I193" s="101"/>
    </row>
    <row r="194" spans="1:10" s="102" customFormat="1" ht="30" hidden="1" x14ac:dyDescent="0.25">
      <c r="A194" s="7">
        <v>1</v>
      </c>
      <c r="B194" s="8" t="s">
        <v>162</v>
      </c>
      <c r="C194" s="119" t="s">
        <v>231</v>
      </c>
      <c r="D194" s="24" t="s">
        <v>134</v>
      </c>
      <c r="E194" s="106"/>
      <c r="F194" s="47">
        <f>SUM(F195:F198)</f>
        <v>7087</v>
      </c>
      <c r="G194" s="101"/>
      <c r="H194" s="101"/>
      <c r="I194" s="101"/>
    </row>
    <row r="195" spans="1:10" s="102" customFormat="1" ht="30" hidden="1" x14ac:dyDescent="0.25">
      <c r="A195" s="7">
        <v>1</v>
      </c>
      <c r="B195" s="8" t="s">
        <v>162</v>
      </c>
      <c r="C195" s="119" t="s">
        <v>231</v>
      </c>
      <c r="D195" s="23" t="s">
        <v>135</v>
      </c>
      <c r="E195" s="106"/>
      <c r="F195" s="14">
        <v>7087</v>
      </c>
      <c r="G195" s="101"/>
      <c r="H195" s="101"/>
      <c r="I195" s="101"/>
    </row>
    <row r="196" spans="1:10" s="102" customFormat="1" ht="45" hidden="1" x14ac:dyDescent="0.25">
      <c r="A196" s="7">
        <v>1</v>
      </c>
      <c r="B196" s="8" t="s">
        <v>162</v>
      </c>
      <c r="C196" s="119" t="s">
        <v>231</v>
      </c>
      <c r="D196" s="23" t="s">
        <v>136</v>
      </c>
      <c r="E196" s="106"/>
      <c r="F196" s="11"/>
      <c r="G196" s="101"/>
      <c r="H196" s="101"/>
      <c r="I196" s="101"/>
    </row>
    <row r="197" spans="1:10" s="19" customFormat="1" ht="30" hidden="1" x14ac:dyDescent="0.25">
      <c r="A197" s="7">
        <v>1</v>
      </c>
      <c r="B197" s="8" t="s">
        <v>162</v>
      </c>
      <c r="C197" s="119" t="s">
        <v>231</v>
      </c>
      <c r="D197" s="23" t="s">
        <v>137</v>
      </c>
      <c r="E197" s="21"/>
      <c r="F197" s="14"/>
      <c r="G197" s="14"/>
      <c r="H197" s="14"/>
      <c r="I197" s="14"/>
    </row>
    <row r="198" spans="1:10" s="102" customFormat="1" ht="30" hidden="1" x14ac:dyDescent="0.25">
      <c r="A198" s="7">
        <v>1</v>
      </c>
      <c r="B198" s="8" t="s">
        <v>162</v>
      </c>
      <c r="C198" s="119" t="s">
        <v>231</v>
      </c>
      <c r="D198" s="23" t="s">
        <v>138</v>
      </c>
      <c r="E198" s="71"/>
      <c r="F198" s="14"/>
      <c r="G198" s="101"/>
      <c r="H198" s="101"/>
      <c r="I198" s="101"/>
    </row>
    <row r="199" spans="1:10" s="102" customFormat="1" ht="30" hidden="1" x14ac:dyDescent="0.25">
      <c r="A199" s="7">
        <v>1</v>
      </c>
      <c r="B199" s="8" t="s">
        <v>162</v>
      </c>
      <c r="C199" s="119" t="s">
        <v>231</v>
      </c>
      <c r="D199" s="24" t="s">
        <v>139</v>
      </c>
      <c r="E199" s="107"/>
      <c r="F199" s="106">
        <f>SUM(F200:F202)</f>
        <v>2577</v>
      </c>
      <c r="G199" s="108"/>
      <c r="H199" s="108"/>
      <c r="I199" s="108"/>
    </row>
    <row r="200" spans="1:10" s="102" customFormat="1" ht="30" hidden="1" x14ac:dyDescent="0.25">
      <c r="A200" s="7">
        <v>1</v>
      </c>
      <c r="B200" s="8" t="s">
        <v>162</v>
      </c>
      <c r="C200" s="119" t="s">
        <v>231</v>
      </c>
      <c r="D200" s="23" t="s">
        <v>140</v>
      </c>
      <c r="E200" s="21"/>
      <c r="F200" s="14">
        <v>2577</v>
      </c>
      <c r="G200" s="108"/>
      <c r="H200" s="108"/>
      <c r="I200" s="108"/>
    </row>
    <row r="201" spans="1:10" s="102" customFormat="1" ht="45" hidden="1" x14ac:dyDescent="0.25">
      <c r="A201" s="7">
        <v>1</v>
      </c>
      <c r="B201" s="8" t="s">
        <v>162</v>
      </c>
      <c r="C201" s="119" t="s">
        <v>231</v>
      </c>
      <c r="D201" s="23" t="s">
        <v>141</v>
      </c>
      <c r="E201" s="21"/>
      <c r="F201" s="14"/>
      <c r="G201" s="108"/>
      <c r="H201" s="108"/>
      <c r="I201" s="108"/>
    </row>
    <row r="202" spans="1:10" s="102" customFormat="1" ht="45" hidden="1" x14ac:dyDescent="0.25">
      <c r="A202" s="7">
        <v>1</v>
      </c>
      <c r="B202" s="8" t="s">
        <v>162</v>
      </c>
      <c r="C202" s="119" t="s">
        <v>231</v>
      </c>
      <c r="D202" s="23" t="s">
        <v>142</v>
      </c>
      <c r="E202" s="21"/>
      <c r="F202" s="14"/>
      <c r="G202" s="108"/>
      <c r="H202" s="108"/>
      <c r="I202" s="108"/>
    </row>
    <row r="203" spans="1:10" s="102" customFormat="1" ht="43.5" hidden="1" x14ac:dyDescent="0.25">
      <c r="A203" s="7"/>
      <c r="B203" s="8"/>
      <c r="C203" s="119" t="s">
        <v>231</v>
      </c>
      <c r="D203" s="22" t="s">
        <v>187</v>
      </c>
      <c r="E203" s="21"/>
      <c r="F203" s="14">
        <v>243</v>
      </c>
      <c r="G203" s="108"/>
      <c r="H203" s="108"/>
      <c r="I203" s="108"/>
    </row>
    <row r="204" spans="1:10" s="102" customFormat="1" ht="30.75" hidden="1" customHeight="1" x14ac:dyDescent="0.25">
      <c r="A204" s="7"/>
      <c r="B204" s="8"/>
      <c r="C204" s="119" t="s">
        <v>231</v>
      </c>
      <c r="D204" s="20" t="s">
        <v>72</v>
      </c>
      <c r="E204" s="21"/>
      <c r="F204" s="14"/>
      <c r="G204" s="108"/>
      <c r="H204" s="108"/>
      <c r="I204" s="108"/>
    </row>
    <row r="205" spans="1:10" s="102" customFormat="1" hidden="1" x14ac:dyDescent="0.25">
      <c r="A205" s="7">
        <v>1</v>
      </c>
      <c r="B205" s="8" t="s">
        <v>162</v>
      </c>
      <c r="C205" s="119" t="s">
        <v>231</v>
      </c>
      <c r="D205" s="22" t="s">
        <v>188</v>
      </c>
      <c r="E205" s="21"/>
      <c r="F205" s="47">
        <f>SUM(F206,F207,F211,F212,F213,F214)</f>
        <v>1747</v>
      </c>
      <c r="G205" s="108"/>
      <c r="H205" s="108"/>
      <c r="I205" s="108"/>
    </row>
    <row r="206" spans="1:10" s="102" customFormat="1" hidden="1" x14ac:dyDescent="0.25">
      <c r="A206" s="7">
        <v>1</v>
      </c>
      <c r="B206" s="8" t="s">
        <v>162</v>
      </c>
      <c r="C206" s="119" t="s">
        <v>231</v>
      </c>
      <c r="D206" s="23" t="s">
        <v>189</v>
      </c>
      <c r="E206" s="21"/>
      <c r="F206" s="101"/>
      <c r="G206" s="108"/>
      <c r="H206" s="108"/>
      <c r="I206" s="108"/>
    </row>
    <row r="207" spans="1:10" s="102" customFormat="1" ht="30" hidden="1" x14ac:dyDescent="0.25">
      <c r="A207" s="7">
        <v>1</v>
      </c>
      <c r="B207" s="8" t="s">
        <v>162</v>
      </c>
      <c r="C207" s="119" t="s">
        <v>231</v>
      </c>
      <c r="D207" s="24" t="s">
        <v>190</v>
      </c>
      <c r="E207" s="21"/>
      <c r="F207" s="101"/>
      <c r="G207" s="108"/>
      <c r="H207" s="108"/>
      <c r="I207" s="108"/>
    </row>
    <row r="208" spans="1:10" s="19" customFormat="1" hidden="1" x14ac:dyDescent="0.25">
      <c r="A208" s="7"/>
      <c r="B208" s="8" t="s">
        <v>162</v>
      </c>
      <c r="C208" s="119" t="s">
        <v>231</v>
      </c>
      <c r="D208" s="23" t="s">
        <v>191</v>
      </c>
      <c r="E208" s="21"/>
      <c r="F208" s="21"/>
      <c r="G208" s="11"/>
      <c r="H208" s="11"/>
      <c r="I208" s="11"/>
      <c r="J208" s="102"/>
    </row>
    <row r="209" spans="1:10" s="102" customFormat="1" ht="30" hidden="1" x14ac:dyDescent="0.25">
      <c r="A209" s="7">
        <v>1</v>
      </c>
      <c r="B209" s="8" t="s">
        <v>162</v>
      </c>
      <c r="C209" s="119" t="s">
        <v>231</v>
      </c>
      <c r="D209" s="23" t="s">
        <v>192</v>
      </c>
      <c r="E209" s="21"/>
      <c r="F209" s="101"/>
      <c r="G209" s="108"/>
      <c r="H209" s="108"/>
      <c r="I209" s="108"/>
    </row>
    <row r="210" spans="1:10" s="102" customFormat="1" ht="45" hidden="1" x14ac:dyDescent="0.25">
      <c r="A210" s="7">
        <v>1</v>
      </c>
      <c r="B210" s="8" t="s">
        <v>162</v>
      </c>
      <c r="C210" s="119" t="s">
        <v>231</v>
      </c>
      <c r="D210" s="23" t="s">
        <v>193</v>
      </c>
      <c r="E210" s="21"/>
      <c r="F210" s="101"/>
      <c r="G210" s="108"/>
      <c r="H210" s="108"/>
      <c r="I210" s="108"/>
    </row>
    <row r="211" spans="1:10" s="102" customFormat="1" ht="45" hidden="1" x14ac:dyDescent="0.25">
      <c r="A211" s="7">
        <v>1</v>
      </c>
      <c r="B211" s="8" t="s">
        <v>162</v>
      </c>
      <c r="C211" s="119" t="s">
        <v>231</v>
      </c>
      <c r="D211" s="23" t="s">
        <v>200</v>
      </c>
      <c r="E211" s="21"/>
      <c r="F211" s="14"/>
      <c r="G211" s="108"/>
      <c r="H211" s="108"/>
      <c r="I211" s="108"/>
    </row>
    <row r="212" spans="1:10" s="102" customFormat="1" ht="45" hidden="1" x14ac:dyDescent="0.25">
      <c r="A212" s="7">
        <v>1</v>
      </c>
      <c r="B212" s="8" t="s">
        <v>162</v>
      </c>
      <c r="C212" s="119" t="s">
        <v>231</v>
      </c>
      <c r="D212" s="5" t="s">
        <v>201</v>
      </c>
      <c r="E212" s="21"/>
      <c r="F212" s="14"/>
      <c r="G212" s="108"/>
      <c r="H212" s="108"/>
      <c r="I212" s="108"/>
    </row>
    <row r="213" spans="1:10" s="102" customFormat="1" ht="75" hidden="1" x14ac:dyDescent="0.25">
      <c r="A213" s="96"/>
      <c r="B213" s="8"/>
      <c r="C213" s="119" t="s">
        <v>231</v>
      </c>
      <c r="D213" s="5" t="s">
        <v>228</v>
      </c>
      <c r="E213" s="21"/>
      <c r="F213" s="98">
        <v>50</v>
      </c>
      <c r="G213" s="108"/>
      <c r="H213" s="108"/>
      <c r="I213" s="74"/>
      <c r="J213" s="99"/>
    </row>
    <row r="214" spans="1:10" s="102" customFormat="1" ht="28.5" hidden="1" x14ac:dyDescent="0.25">
      <c r="A214" s="96"/>
      <c r="B214" s="8"/>
      <c r="C214" s="119" t="s">
        <v>231</v>
      </c>
      <c r="D214" s="109" t="s">
        <v>218</v>
      </c>
      <c r="E214" s="21"/>
      <c r="F214" s="98">
        <f>F215</f>
        <v>1697</v>
      </c>
      <c r="G214" s="103"/>
      <c r="H214" s="103"/>
      <c r="I214" s="121"/>
      <c r="J214" s="99"/>
    </row>
    <row r="215" spans="1:10" s="102" customFormat="1" hidden="1" x14ac:dyDescent="0.25">
      <c r="A215" s="96"/>
      <c r="B215" s="8"/>
      <c r="C215" s="119" t="s">
        <v>231</v>
      </c>
      <c r="D215" s="5" t="s">
        <v>219</v>
      </c>
      <c r="E215" s="21"/>
      <c r="F215" s="98">
        <v>1697</v>
      </c>
      <c r="G215" s="103"/>
      <c r="H215" s="103"/>
      <c r="I215" s="121"/>
      <c r="J215" s="99"/>
    </row>
    <row r="216" spans="1:10" s="102" customFormat="1" ht="28.5" hidden="1" x14ac:dyDescent="0.25">
      <c r="A216" s="96"/>
      <c r="B216" s="8"/>
      <c r="C216" s="119" t="s">
        <v>231</v>
      </c>
      <c r="D216" s="109" t="s">
        <v>220</v>
      </c>
      <c r="E216" s="21"/>
      <c r="F216" s="98"/>
      <c r="G216" s="103"/>
      <c r="H216" s="103"/>
      <c r="I216" s="121"/>
      <c r="J216" s="99"/>
    </row>
    <row r="217" spans="1:10" s="102" customFormat="1" hidden="1" x14ac:dyDescent="0.25">
      <c r="A217" s="7">
        <v>1</v>
      </c>
      <c r="B217" s="8" t="s">
        <v>162</v>
      </c>
      <c r="C217" s="119" t="s">
        <v>231</v>
      </c>
      <c r="D217" s="22" t="s">
        <v>195</v>
      </c>
      <c r="E217" s="21"/>
      <c r="F217" s="62"/>
      <c r="G217" s="108"/>
      <c r="H217" s="108"/>
      <c r="I217" s="108"/>
    </row>
    <row r="218" spans="1:10" s="102" customFormat="1" hidden="1" x14ac:dyDescent="0.25">
      <c r="A218" s="7">
        <v>1</v>
      </c>
      <c r="B218" s="8" t="s">
        <v>162</v>
      </c>
      <c r="C218" s="119" t="s">
        <v>231</v>
      </c>
      <c r="D218" s="22" t="s">
        <v>196</v>
      </c>
      <c r="E218" s="21"/>
      <c r="F218" s="62"/>
      <c r="G218" s="108"/>
      <c r="H218" s="108"/>
      <c r="I218" s="108"/>
    </row>
    <row r="219" spans="1:10" s="102" customFormat="1" hidden="1" x14ac:dyDescent="0.25">
      <c r="A219" s="7">
        <v>1</v>
      </c>
      <c r="B219" s="8" t="s">
        <v>162</v>
      </c>
      <c r="C219" s="119" t="s">
        <v>231</v>
      </c>
      <c r="D219" s="23" t="s">
        <v>197</v>
      </c>
      <c r="E219" s="21"/>
      <c r="F219" s="62"/>
      <c r="G219" s="108"/>
      <c r="H219" s="108"/>
      <c r="I219" s="108"/>
    </row>
    <row r="220" spans="1:10" s="102" customFormat="1" hidden="1" x14ac:dyDescent="0.25">
      <c r="A220" s="7">
        <v>1</v>
      </c>
      <c r="B220" s="8" t="s">
        <v>162</v>
      </c>
      <c r="C220" s="119" t="s">
        <v>231</v>
      </c>
      <c r="D220" s="67" t="s">
        <v>202</v>
      </c>
      <c r="E220" s="21"/>
      <c r="F220" s="62"/>
      <c r="G220" s="108"/>
      <c r="H220" s="108"/>
      <c r="I220" s="108"/>
    </row>
    <row r="221" spans="1:10" s="102" customFormat="1" ht="29.25" hidden="1" x14ac:dyDescent="0.25">
      <c r="A221" s="7">
        <v>1</v>
      </c>
      <c r="B221" s="8" t="s">
        <v>162</v>
      </c>
      <c r="C221" s="119" t="s">
        <v>231</v>
      </c>
      <c r="D221" s="22" t="s">
        <v>198</v>
      </c>
      <c r="E221" s="21"/>
      <c r="F221" s="14">
        <v>3260</v>
      </c>
      <c r="G221" s="108"/>
      <c r="H221" s="108"/>
      <c r="I221" s="108"/>
    </row>
    <row r="222" spans="1:10" s="102" customFormat="1" hidden="1" x14ac:dyDescent="0.25">
      <c r="A222" s="7">
        <v>1</v>
      </c>
      <c r="B222" s="8" t="s">
        <v>162</v>
      </c>
      <c r="C222" s="119" t="s">
        <v>231</v>
      </c>
      <c r="D222" s="26" t="s">
        <v>94</v>
      </c>
      <c r="E222" s="21"/>
      <c r="F222" s="14"/>
      <c r="G222" s="108"/>
      <c r="H222" s="108"/>
      <c r="I222" s="108"/>
    </row>
    <row r="223" spans="1:10" s="102" customFormat="1" ht="57.75" hidden="1" x14ac:dyDescent="0.25">
      <c r="A223" s="7">
        <v>1</v>
      </c>
      <c r="B223" s="8" t="s">
        <v>162</v>
      </c>
      <c r="C223" s="119" t="s">
        <v>231</v>
      </c>
      <c r="D223" s="22" t="s">
        <v>199</v>
      </c>
      <c r="E223" s="21"/>
      <c r="F223" s="14">
        <v>5000</v>
      </c>
      <c r="G223" s="108"/>
      <c r="H223" s="108"/>
      <c r="I223" s="108"/>
    </row>
    <row r="224" spans="1:10" s="102" customFormat="1" hidden="1" x14ac:dyDescent="0.25">
      <c r="A224" s="7">
        <v>1</v>
      </c>
      <c r="B224" s="8" t="s">
        <v>162</v>
      </c>
      <c r="C224" s="119" t="s">
        <v>231</v>
      </c>
      <c r="D224" s="27" t="s">
        <v>120</v>
      </c>
      <c r="E224" s="106"/>
      <c r="F224" s="106">
        <f>SUM(F225:F228)</f>
        <v>1920</v>
      </c>
      <c r="G224" s="108"/>
      <c r="H224" s="108"/>
      <c r="I224" s="108"/>
    </row>
    <row r="225" spans="1:10" s="102" customFormat="1" ht="75" hidden="1" x14ac:dyDescent="0.25">
      <c r="A225" s="7">
        <v>1</v>
      </c>
      <c r="B225" s="8" t="s">
        <v>162</v>
      </c>
      <c r="C225" s="119" t="s">
        <v>231</v>
      </c>
      <c r="D225" s="57" t="s">
        <v>206</v>
      </c>
      <c r="E225" s="21"/>
      <c r="F225" s="14">
        <v>582</v>
      </c>
      <c r="G225" s="108"/>
      <c r="H225" s="108"/>
      <c r="I225" s="108"/>
    </row>
    <row r="226" spans="1:10" s="19" customFormat="1" ht="30" hidden="1" x14ac:dyDescent="0.25">
      <c r="A226" s="7">
        <v>1</v>
      </c>
      <c r="B226" s="8" t="s">
        <v>162</v>
      </c>
      <c r="C226" s="119" t="s">
        <v>231</v>
      </c>
      <c r="D226" s="57" t="s">
        <v>148</v>
      </c>
      <c r="E226" s="66"/>
      <c r="F226" s="14">
        <v>450</v>
      </c>
      <c r="G226" s="14"/>
      <c r="H226" s="14"/>
      <c r="I226" s="14"/>
      <c r="J226" s="102"/>
    </row>
    <row r="227" spans="1:10" s="102" customFormat="1" ht="30" hidden="1" x14ac:dyDescent="0.25">
      <c r="A227" s="7">
        <v>1</v>
      </c>
      <c r="B227" s="8" t="s">
        <v>162</v>
      </c>
      <c r="C227" s="119" t="s">
        <v>231</v>
      </c>
      <c r="D227" s="57" t="s">
        <v>147</v>
      </c>
      <c r="E227" s="106"/>
      <c r="F227" s="118">
        <v>388</v>
      </c>
      <c r="G227" s="108"/>
      <c r="H227" s="108"/>
      <c r="I227" s="108"/>
    </row>
    <row r="228" spans="1:10" s="102" customFormat="1" hidden="1" x14ac:dyDescent="0.25">
      <c r="A228" s="7">
        <v>1</v>
      </c>
      <c r="B228" s="8" t="s">
        <v>162</v>
      </c>
      <c r="C228" s="119" t="s">
        <v>231</v>
      </c>
      <c r="D228" s="75" t="s">
        <v>95</v>
      </c>
      <c r="E228" s="21"/>
      <c r="F228" s="14">
        <v>500</v>
      </c>
      <c r="G228" s="108"/>
      <c r="H228" s="108"/>
      <c r="I228" s="108"/>
    </row>
    <row r="229" spans="1:10" s="102" customFormat="1" hidden="1" x14ac:dyDescent="0.25">
      <c r="A229" s="7"/>
      <c r="B229" s="8" t="s">
        <v>162</v>
      </c>
      <c r="C229" s="119" t="s">
        <v>231</v>
      </c>
      <c r="D229" s="30" t="s">
        <v>143</v>
      </c>
      <c r="E229" s="21"/>
      <c r="F229" s="47">
        <f>F205+F183</f>
        <v>43476</v>
      </c>
      <c r="G229" s="108"/>
      <c r="H229" s="108"/>
      <c r="I229" s="108"/>
    </row>
    <row r="230" spans="1:10" s="102" customFormat="1" ht="29.25" hidden="1" x14ac:dyDescent="0.25">
      <c r="A230" s="7"/>
      <c r="B230" s="8" t="s">
        <v>162</v>
      </c>
      <c r="C230" s="119" t="s">
        <v>231</v>
      </c>
      <c r="D230" s="30" t="s">
        <v>144</v>
      </c>
      <c r="E230" s="21"/>
      <c r="F230" s="47">
        <f>F193</f>
        <v>9664</v>
      </c>
      <c r="G230" s="108"/>
      <c r="H230" s="108"/>
      <c r="I230" s="108"/>
    </row>
    <row r="231" spans="1:10" s="102" customFormat="1" hidden="1" x14ac:dyDescent="0.25">
      <c r="A231" s="7"/>
      <c r="B231" s="8" t="s">
        <v>162</v>
      </c>
      <c r="C231" s="119" t="s">
        <v>231</v>
      </c>
      <c r="D231" s="30" t="s">
        <v>145</v>
      </c>
      <c r="E231" s="21"/>
      <c r="F231" s="47">
        <f>F217+F191</f>
        <v>25000</v>
      </c>
      <c r="G231" s="108"/>
      <c r="H231" s="108"/>
      <c r="I231" s="108"/>
    </row>
    <row r="232" spans="1:10" s="102" customFormat="1" ht="29.25" hidden="1" x14ac:dyDescent="0.25">
      <c r="A232" s="7">
        <v>1</v>
      </c>
      <c r="B232" s="8" t="s">
        <v>162</v>
      </c>
      <c r="C232" s="119" t="s">
        <v>231</v>
      </c>
      <c r="D232" s="30" t="s">
        <v>146</v>
      </c>
      <c r="E232" s="21"/>
      <c r="F232" s="47">
        <f>F221+F223+F203</f>
        <v>8503</v>
      </c>
      <c r="G232" s="108"/>
      <c r="H232" s="108"/>
      <c r="I232" s="108"/>
    </row>
    <row r="233" spans="1:10" s="102" customFormat="1" hidden="1" x14ac:dyDescent="0.25">
      <c r="A233" s="7">
        <v>1</v>
      </c>
      <c r="B233" s="8" t="s">
        <v>162</v>
      </c>
      <c r="C233" s="119" t="s">
        <v>231</v>
      </c>
      <c r="D233" s="31" t="s">
        <v>85</v>
      </c>
      <c r="E233" s="21"/>
      <c r="F233" s="47">
        <f>F229+F230+F232+F192*2.9</f>
        <v>134143</v>
      </c>
      <c r="G233" s="108"/>
      <c r="H233" s="108"/>
      <c r="I233" s="108"/>
    </row>
    <row r="234" spans="1:10" s="19" customFormat="1" ht="15.75" hidden="1" x14ac:dyDescent="0.25">
      <c r="A234" s="7">
        <v>1</v>
      </c>
      <c r="B234" s="8" t="s">
        <v>162</v>
      </c>
      <c r="C234" s="119" t="s">
        <v>231</v>
      </c>
      <c r="D234" s="32" t="s">
        <v>6</v>
      </c>
      <c r="E234" s="170"/>
      <c r="F234" s="14"/>
      <c r="G234" s="14"/>
      <c r="H234" s="14"/>
      <c r="I234" s="14"/>
    </row>
    <row r="235" spans="1:10" s="19" customFormat="1" ht="15.75" hidden="1" x14ac:dyDescent="0.25">
      <c r="A235" s="7">
        <v>1</v>
      </c>
      <c r="B235" s="8" t="s">
        <v>162</v>
      </c>
      <c r="C235" s="119" t="s">
        <v>231</v>
      </c>
      <c r="D235" s="33" t="s">
        <v>70</v>
      </c>
      <c r="E235" s="170"/>
      <c r="F235" s="14"/>
      <c r="G235" s="14"/>
      <c r="H235" s="14"/>
      <c r="I235" s="14"/>
    </row>
    <row r="236" spans="1:10" s="19" customFormat="1" hidden="1" x14ac:dyDescent="0.25">
      <c r="A236" s="7">
        <v>1</v>
      </c>
      <c r="B236" s="8" t="s">
        <v>162</v>
      </c>
      <c r="C236" s="119" t="s">
        <v>231</v>
      </c>
      <c r="D236" s="34" t="s">
        <v>7</v>
      </c>
      <c r="E236" s="170">
        <v>300</v>
      </c>
      <c r="F236" s="151">
        <v>780</v>
      </c>
      <c r="G236" s="171">
        <v>7.5</v>
      </c>
      <c r="H236" s="14">
        <f>ROUND(I236/E236,0)</f>
        <v>20</v>
      </c>
      <c r="I236" s="14">
        <f>ROUND(F236*G236,0)</f>
        <v>5850</v>
      </c>
    </row>
    <row r="237" spans="1:10" s="19" customFormat="1" hidden="1" x14ac:dyDescent="0.25">
      <c r="A237" s="7">
        <v>1</v>
      </c>
      <c r="B237" s="8" t="s">
        <v>162</v>
      </c>
      <c r="C237" s="119" t="s">
        <v>231</v>
      </c>
      <c r="D237" s="34" t="s">
        <v>35</v>
      </c>
      <c r="E237" s="170">
        <v>300</v>
      </c>
      <c r="F237" s="151">
        <v>140</v>
      </c>
      <c r="G237" s="171">
        <v>10</v>
      </c>
      <c r="H237" s="14">
        <f>ROUND(I237/E237,0)</f>
        <v>5</v>
      </c>
      <c r="I237" s="14">
        <f>ROUND(F237*G237,0)</f>
        <v>1400</v>
      </c>
    </row>
    <row r="238" spans="1:10" s="19" customFormat="1" hidden="1" x14ac:dyDescent="0.25">
      <c r="A238" s="7">
        <v>1</v>
      </c>
      <c r="B238" s="8" t="s">
        <v>162</v>
      </c>
      <c r="C238" s="119" t="s">
        <v>231</v>
      </c>
      <c r="D238" s="34" t="s">
        <v>34</v>
      </c>
      <c r="E238" s="170">
        <v>300</v>
      </c>
      <c r="F238" s="151">
        <v>144</v>
      </c>
      <c r="G238" s="172">
        <v>4</v>
      </c>
      <c r="H238" s="14">
        <f>ROUND(I238/E238,0)</f>
        <v>2</v>
      </c>
      <c r="I238" s="14">
        <f>ROUND(F238*G238,0)</f>
        <v>576</v>
      </c>
    </row>
    <row r="239" spans="1:10" s="19" customFormat="1" hidden="1" x14ac:dyDescent="0.25">
      <c r="A239" s="7">
        <v>1</v>
      </c>
      <c r="B239" s="8" t="s">
        <v>162</v>
      </c>
      <c r="C239" s="119" t="s">
        <v>231</v>
      </c>
      <c r="D239" s="37" t="s">
        <v>8</v>
      </c>
      <c r="E239" s="173"/>
      <c r="F239" s="173">
        <f>SUM(F236:F238)</f>
        <v>1064</v>
      </c>
      <c r="G239" s="41">
        <f>I239/F239</f>
        <v>7.3552631578947372</v>
      </c>
      <c r="H239" s="173">
        <f t="shared" ref="H239:I239" si="5">SUM(H236:H238)</f>
        <v>27</v>
      </c>
      <c r="I239" s="173">
        <f t="shared" si="5"/>
        <v>7826</v>
      </c>
    </row>
    <row r="240" spans="1:10" s="19" customFormat="1" hidden="1" x14ac:dyDescent="0.25">
      <c r="A240" s="7">
        <v>1</v>
      </c>
      <c r="B240" s="8" t="s">
        <v>162</v>
      </c>
      <c r="C240" s="119" t="s">
        <v>231</v>
      </c>
      <c r="D240" s="63" t="s">
        <v>54</v>
      </c>
      <c r="E240" s="173"/>
      <c r="F240" s="174"/>
      <c r="G240" s="58"/>
      <c r="H240" s="174"/>
      <c r="I240" s="174"/>
    </row>
    <row r="241" spans="1:68" s="19" customFormat="1" hidden="1" x14ac:dyDescent="0.25">
      <c r="A241" s="7"/>
      <c r="B241" s="8"/>
      <c r="C241" s="119" t="s">
        <v>231</v>
      </c>
      <c r="D241" s="36" t="s">
        <v>19</v>
      </c>
      <c r="E241" s="91">
        <v>240</v>
      </c>
      <c r="F241" s="14">
        <v>2</v>
      </c>
      <c r="G241" s="92">
        <v>8</v>
      </c>
      <c r="H241" s="14">
        <f>ROUND(I241/E241,0)</f>
        <v>0</v>
      </c>
      <c r="I241" s="14">
        <f>ROUND(F241*G241,0)</f>
        <v>16</v>
      </c>
    </row>
    <row r="242" spans="1:68" s="19" customFormat="1" hidden="1" x14ac:dyDescent="0.25">
      <c r="A242" s="7">
        <v>1</v>
      </c>
      <c r="B242" s="8" t="s">
        <v>162</v>
      </c>
      <c r="C242" s="119" t="s">
        <v>231</v>
      </c>
      <c r="D242" s="36" t="s">
        <v>15</v>
      </c>
      <c r="E242" s="6">
        <v>240</v>
      </c>
      <c r="F242" s="11">
        <v>455</v>
      </c>
      <c r="G242" s="35">
        <v>10</v>
      </c>
      <c r="H242" s="14">
        <f>ROUND(I242/E242,0)</f>
        <v>19</v>
      </c>
      <c r="I242" s="14">
        <f>ROUND(F242*G242,0)</f>
        <v>4550</v>
      </c>
    </row>
    <row r="243" spans="1:68" s="19" customFormat="1" hidden="1" x14ac:dyDescent="0.25">
      <c r="A243" s="7"/>
      <c r="B243" s="8" t="s">
        <v>162</v>
      </c>
      <c r="C243" s="119" t="s">
        <v>231</v>
      </c>
      <c r="D243" s="36" t="s">
        <v>47</v>
      </c>
      <c r="E243" s="6">
        <v>240</v>
      </c>
      <c r="F243" s="11">
        <v>112</v>
      </c>
      <c r="G243" s="35">
        <v>8</v>
      </c>
      <c r="H243" s="14">
        <f>ROUND(I243/E243,0)</f>
        <v>4</v>
      </c>
      <c r="I243" s="14">
        <f>ROUND(F243*G243,0)</f>
        <v>896</v>
      </c>
    </row>
    <row r="244" spans="1:68" s="19" customFormat="1" hidden="1" x14ac:dyDescent="0.25">
      <c r="A244" s="7">
        <v>1</v>
      </c>
      <c r="B244" s="8" t="s">
        <v>162</v>
      </c>
      <c r="C244" s="119" t="s">
        <v>231</v>
      </c>
      <c r="D244" s="36" t="s">
        <v>63</v>
      </c>
      <c r="E244" s="6">
        <v>240</v>
      </c>
      <c r="F244" s="11">
        <v>61</v>
      </c>
      <c r="G244" s="35">
        <v>2</v>
      </c>
      <c r="H244" s="14">
        <f>ROUND(I244/E244,0)</f>
        <v>1</v>
      </c>
      <c r="I244" s="14">
        <f>ROUND(F244*G244,0)</f>
        <v>122</v>
      </c>
    </row>
    <row r="245" spans="1:68" s="19" customFormat="1" hidden="1" x14ac:dyDescent="0.25">
      <c r="A245" s="7">
        <v>1</v>
      </c>
      <c r="B245" s="8" t="s">
        <v>162</v>
      </c>
      <c r="C245" s="119" t="s">
        <v>231</v>
      </c>
      <c r="D245" s="37" t="s">
        <v>71</v>
      </c>
      <c r="E245" s="175"/>
      <c r="F245" s="49">
        <f>SUM(F241:F244)</f>
        <v>630</v>
      </c>
      <c r="G245" s="41">
        <f>I245/F245</f>
        <v>8.863492063492064</v>
      </c>
      <c r="H245" s="49">
        <f>SUM(H241:H244)</f>
        <v>24</v>
      </c>
      <c r="I245" s="49">
        <f>SUM(I241:I244)</f>
        <v>5584</v>
      </c>
    </row>
    <row r="246" spans="1:68" hidden="1" x14ac:dyDescent="0.25">
      <c r="A246" s="7">
        <v>1</v>
      </c>
      <c r="B246" s="8" t="s">
        <v>162</v>
      </c>
      <c r="C246" s="119" t="s">
        <v>231</v>
      </c>
      <c r="D246" s="38" t="s">
        <v>67</v>
      </c>
      <c r="E246" s="39"/>
      <c r="F246" s="47">
        <f>F245+F239</f>
        <v>1694</v>
      </c>
      <c r="G246" s="41">
        <f>I246/F246</f>
        <v>7.9161747343565523</v>
      </c>
      <c r="H246" s="47">
        <f>H239+H245</f>
        <v>51</v>
      </c>
      <c r="I246" s="47">
        <f>I239+I245</f>
        <v>13410</v>
      </c>
    </row>
    <row r="247" spans="1:68" s="149" customFormat="1" hidden="1" x14ac:dyDescent="0.25">
      <c r="A247" s="7">
        <v>1</v>
      </c>
      <c r="B247" s="8" t="s">
        <v>162</v>
      </c>
      <c r="C247" s="119" t="s">
        <v>231</v>
      </c>
      <c r="D247" s="93" t="s">
        <v>157</v>
      </c>
      <c r="E247" s="166"/>
      <c r="F247" s="166"/>
      <c r="G247" s="166"/>
      <c r="H247" s="166"/>
      <c r="I247" s="166"/>
      <c r="J247" s="148"/>
      <c r="K247" s="148"/>
      <c r="L247" s="148"/>
      <c r="M247" s="148"/>
      <c r="N247" s="148"/>
      <c r="O247" s="148"/>
      <c r="P247" s="148"/>
      <c r="Q247" s="148"/>
      <c r="R247" s="148"/>
      <c r="S247" s="148"/>
      <c r="T247" s="148"/>
      <c r="U247" s="148"/>
      <c r="V247" s="148"/>
      <c r="W247" s="148"/>
      <c r="X247" s="148"/>
      <c r="Y247" s="148"/>
      <c r="Z247" s="148"/>
      <c r="AA247" s="148"/>
      <c r="AB247" s="148"/>
      <c r="AC247" s="148"/>
      <c r="AD247" s="148"/>
      <c r="AE247" s="148"/>
      <c r="AF247" s="148"/>
      <c r="AG247" s="148"/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  <c r="BI247" s="148"/>
      <c r="BJ247" s="148"/>
      <c r="BK247" s="148"/>
      <c r="BL247" s="148"/>
      <c r="BM247" s="148"/>
      <c r="BN247" s="148"/>
      <c r="BO247" s="148"/>
      <c r="BP247" s="148"/>
    </row>
    <row r="248" spans="1:68" hidden="1" x14ac:dyDescent="0.25">
      <c r="A248" s="7">
        <v>1</v>
      </c>
      <c r="C248" s="119" t="s">
        <v>231</v>
      </c>
      <c r="D248" s="176"/>
      <c r="E248" s="147"/>
      <c r="F248" s="14"/>
      <c r="G248" s="14"/>
      <c r="H248" s="14"/>
      <c r="I248" s="14"/>
    </row>
    <row r="249" spans="1:68" ht="15.75" hidden="1" x14ac:dyDescent="0.25">
      <c r="A249" s="7">
        <v>1</v>
      </c>
      <c r="B249" s="8" t="s">
        <v>163</v>
      </c>
      <c r="C249" s="119" t="s">
        <v>231</v>
      </c>
      <c r="D249" s="168" t="s">
        <v>56</v>
      </c>
      <c r="E249" s="151"/>
      <c r="F249" s="14"/>
      <c r="G249" s="14"/>
      <c r="H249" s="14"/>
      <c r="I249" s="14"/>
    </row>
    <row r="250" spans="1:68" hidden="1" x14ac:dyDescent="0.25">
      <c r="A250" s="7">
        <v>1</v>
      </c>
      <c r="B250" s="8" t="s">
        <v>163</v>
      </c>
      <c r="C250" s="119" t="s">
        <v>231</v>
      </c>
      <c r="D250" s="9" t="s">
        <v>4</v>
      </c>
      <c r="E250" s="151"/>
      <c r="F250" s="14"/>
      <c r="G250" s="14"/>
      <c r="H250" s="14"/>
      <c r="I250" s="14"/>
    </row>
    <row r="251" spans="1:68" hidden="1" x14ac:dyDescent="0.25">
      <c r="A251" s="7">
        <v>1</v>
      </c>
      <c r="B251" s="8" t="s">
        <v>163</v>
      </c>
      <c r="C251" s="119" t="s">
        <v>231</v>
      </c>
      <c r="D251" s="15" t="s">
        <v>49</v>
      </c>
      <c r="E251" s="91">
        <v>340</v>
      </c>
      <c r="F251" s="14">
        <v>260</v>
      </c>
      <c r="G251" s="92">
        <v>10</v>
      </c>
      <c r="H251" s="14">
        <f>I251/E251</f>
        <v>7.6470588235294121</v>
      </c>
      <c r="I251" s="14">
        <f t="shared" ref="I251:I266" si="6">ROUND(F251*G251,0)</f>
        <v>2600</v>
      </c>
    </row>
    <row r="252" spans="1:68" hidden="1" x14ac:dyDescent="0.25">
      <c r="A252" s="7">
        <v>1</v>
      </c>
      <c r="B252" s="8" t="s">
        <v>163</v>
      </c>
      <c r="C252" s="119" t="s">
        <v>231</v>
      </c>
      <c r="D252" s="15" t="s">
        <v>39</v>
      </c>
      <c r="E252" s="91">
        <v>300</v>
      </c>
      <c r="F252" s="14">
        <v>1300</v>
      </c>
      <c r="G252" s="92">
        <v>6.3</v>
      </c>
      <c r="H252" s="14">
        <f t="shared" ref="H252:H266" si="7">I252/E252</f>
        <v>27.3</v>
      </c>
      <c r="I252" s="14">
        <f t="shared" si="6"/>
        <v>8190</v>
      </c>
    </row>
    <row r="253" spans="1:68" hidden="1" x14ac:dyDescent="0.25">
      <c r="B253" s="8"/>
      <c r="C253" s="119" t="s">
        <v>231</v>
      </c>
      <c r="D253" s="15" t="s">
        <v>19</v>
      </c>
      <c r="E253" s="91">
        <v>340</v>
      </c>
      <c r="F253" s="14">
        <v>821</v>
      </c>
      <c r="G253" s="92">
        <v>14</v>
      </c>
      <c r="H253" s="14">
        <f t="shared" ref="H253" si="8">I253/E253</f>
        <v>33.805882352941175</v>
      </c>
      <c r="I253" s="14">
        <f t="shared" ref="I253" si="9">ROUND(F253*G253,0)</f>
        <v>11494</v>
      </c>
    </row>
    <row r="254" spans="1:68" hidden="1" x14ac:dyDescent="0.25">
      <c r="A254" s="7">
        <v>1</v>
      </c>
      <c r="B254" s="8" t="s">
        <v>163</v>
      </c>
      <c r="C254" s="119" t="s">
        <v>231</v>
      </c>
      <c r="D254" s="15" t="s">
        <v>26</v>
      </c>
      <c r="E254" s="91">
        <v>340</v>
      </c>
      <c r="F254" s="14">
        <v>1330</v>
      </c>
      <c r="G254" s="92">
        <v>11</v>
      </c>
      <c r="H254" s="14">
        <f t="shared" si="7"/>
        <v>43.029411764705884</v>
      </c>
      <c r="I254" s="14">
        <f t="shared" si="6"/>
        <v>14630</v>
      </c>
    </row>
    <row r="255" spans="1:68" hidden="1" x14ac:dyDescent="0.25">
      <c r="A255" s="7">
        <v>1</v>
      </c>
      <c r="B255" s="8" t="s">
        <v>163</v>
      </c>
      <c r="C255" s="119" t="s">
        <v>231</v>
      </c>
      <c r="D255" s="83" t="s">
        <v>83</v>
      </c>
      <c r="E255" s="97">
        <v>300</v>
      </c>
      <c r="F255" s="14">
        <v>70</v>
      </c>
      <c r="G255" s="84">
        <v>15</v>
      </c>
      <c r="H255" s="14">
        <f t="shared" si="7"/>
        <v>3.5</v>
      </c>
      <c r="I255" s="14">
        <f t="shared" si="6"/>
        <v>1050</v>
      </c>
    </row>
    <row r="256" spans="1:68" hidden="1" x14ac:dyDescent="0.25">
      <c r="A256" s="7">
        <v>1</v>
      </c>
      <c r="B256" s="8" t="s">
        <v>163</v>
      </c>
      <c r="C256" s="119" t="s">
        <v>231</v>
      </c>
      <c r="D256" s="15" t="s">
        <v>47</v>
      </c>
      <c r="E256" s="91">
        <v>340</v>
      </c>
      <c r="F256" s="14">
        <v>1498</v>
      </c>
      <c r="G256" s="92">
        <v>8.6</v>
      </c>
      <c r="H256" s="14">
        <f t="shared" si="7"/>
        <v>37.891176470588235</v>
      </c>
      <c r="I256" s="14">
        <f t="shared" si="6"/>
        <v>12883</v>
      </c>
    </row>
    <row r="257" spans="1:10" hidden="1" x14ac:dyDescent="0.25">
      <c r="A257" s="7">
        <v>1</v>
      </c>
      <c r="B257" s="8" t="s">
        <v>163</v>
      </c>
      <c r="C257" s="119" t="s">
        <v>231</v>
      </c>
      <c r="D257" s="15" t="s">
        <v>38</v>
      </c>
      <c r="E257" s="91">
        <v>340</v>
      </c>
      <c r="F257" s="14">
        <v>711</v>
      </c>
      <c r="G257" s="92">
        <v>11</v>
      </c>
      <c r="H257" s="14">
        <f t="shared" si="7"/>
        <v>23.002941176470589</v>
      </c>
      <c r="I257" s="14">
        <f t="shared" si="6"/>
        <v>7821</v>
      </c>
    </row>
    <row r="258" spans="1:10" hidden="1" x14ac:dyDescent="0.25">
      <c r="A258" s="7">
        <v>1</v>
      </c>
      <c r="B258" s="8" t="s">
        <v>163</v>
      </c>
      <c r="C258" s="119" t="s">
        <v>231</v>
      </c>
      <c r="D258" s="15" t="s">
        <v>30</v>
      </c>
      <c r="E258" s="91">
        <v>340</v>
      </c>
      <c r="F258" s="14">
        <v>290</v>
      </c>
      <c r="G258" s="92">
        <v>12.5</v>
      </c>
      <c r="H258" s="14">
        <f t="shared" si="7"/>
        <v>10.661764705882353</v>
      </c>
      <c r="I258" s="14">
        <f t="shared" si="6"/>
        <v>3625</v>
      </c>
    </row>
    <row r="259" spans="1:10" hidden="1" x14ac:dyDescent="0.25">
      <c r="A259" s="7">
        <v>1</v>
      </c>
      <c r="B259" s="8" t="s">
        <v>163</v>
      </c>
      <c r="C259" s="119" t="s">
        <v>231</v>
      </c>
      <c r="D259" s="15" t="s">
        <v>17</v>
      </c>
      <c r="E259" s="12">
        <v>340</v>
      </c>
      <c r="F259" s="14">
        <v>1520</v>
      </c>
      <c r="G259" s="177">
        <v>7.3</v>
      </c>
      <c r="H259" s="14">
        <f t="shared" si="7"/>
        <v>32.635294117647057</v>
      </c>
      <c r="I259" s="14">
        <f t="shared" si="6"/>
        <v>11096</v>
      </c>
    </row>
    <row r="260" spans="1:10" ht="30" hidden="1" x14ac:dyDescent="0.25">
      <c r="A260" s="7">
        <v>1</v>
      </c>
      <c r="B260" s="8" t="s">
        <v>163</v>
      </c>
      <c r="C260" s="119" t="s">
        <v>231</v>
      </c>
      <c r="D260" s="52" t="s">
        <v>65</v>
      </c>
      <c r="E260" s="91">
        <v>320</v>
      </c>
      <c r="F260" s="14">
        <v>351</v>
      </c>
      <c r="G260" s="178">
        <v>10</v>
      </c>
      <c r="H260" s="14">
        <f t="shared" si="7"/>
        <v>10.96875</v>
      </c>
      <c r="I260" s="14">
        <f t="shared" si="6"/>
        <v>3510</v>
      </c>
    </row>
    <row r="261" spans="1:10" hidden="1" x14ac:dyDescent="0.25">
      <c r="A261" s="7">
        <v>1</v>
      </c>
      <c r="B261" s="8" t="s">
        <v>163</v>
      </c>
      <c r="C261" s="119" t="s">
        <v>231</v>
      </c>
      <c r="D261" s="15" t="s">
        <v>27</v>
      </c>
      <c r="E261" s="91">
        <v>340</v>
      </c>
      <c r="F261" s="14">
        <v>1008</v>
      </c>
      <c r="G261" s="92">
        <v>10.6</v>
      </c>
      <c r="H261" s="14">
        <f t="shared" si="7"/>
        <v>31.426470588235293</v>
      </c>
      <c r="I261" s="14">
        <f t="shared" si="6"/>
        <v>10685</v>
      </c>
    </row>
    <row r="262" spans="1:10" hidden="1" x14ac:dyDescent="0.25">
      <c r="A262" s="7">
        <v>1</v>
      </c>
      <c r="B262" s="8" t="s">
        <v>163</v>
      </c>
      <c r="C262" s="119" t="s">
        <v>231</v>
      </c>
      <c r="D262" s="15" t="s">
        <v>48</v>
      </c>
      <c r="E262" s="91">
        <v>340</v>
      </c>
      <c r="F262" s="14">
        <v>1480</v>
      </c>
      <c r="G262" s="92">
        <v>10.8</v>
      </c>
      <c r="H262" s="14">
        <f t="shared" si="7"/>
        <v>47.011764705882356</v>
      </c>
      <c r="I262" s="14">
        <f t="shared" si="6"/>
        <v>15984</v>
      </c>
    </row>
    <row r="263" spans="1:10" hidden="1" x14ac:dyDescent="0.25">
      <c r="A263" s="7">
        <v>1</v>
      </c>
      <c r="B263" s="8" t="s">
        <v>163</v>
      </c>
      <c r="C263" s="119" t="s">
        <v>231</v>
      </c>
      <c r="D263" s="15" t="s">
        <v>9</v>
      </c>
      <c r="E263" s="91">
        <v>340</v>
      </c>
      <c r="F263" s="14">
        <v>1504</v>
      </c>
      <c r="G263" s="92">
        <v>8.6</v>
      </c>
      <c r="H263" s="14">
        <f t="shared" si="7"/>
        <v>38.041176470588233</v>
      </c>
      <c r="I263" s="14">
        <f t="shared" si="6"/>
        <v>12934</v>
      </c>
    </row>
    <row r="264" spans="1:10" hidden="1" x14ac:dyDescent="0.25">
      <c r="A264" s="7">
        <v>1</v>
      </c>
      <c r="B264" s="8" t="s">
        <v>163</v>
      </c>
      <c r="C264" s="119" t="s">
        <v>231</v>
      </c>
      <c r="D264" s="15" t="s">
        <v>36</v>
      </c>
      <c r="E264" s="91">
        <v>340</v>
      </c>
      <c r="F264" s="14">
        <v>970</v>
      </c>
      <c r="G264" s="92">
        <v>10.6</v>
      </c>
      <c r="H264" s="14">
        <f t="shared" si="7"/>
        <v>30.241176470588236</v>
      </c>
      <c r="I264" s="14">
        <f t="shared" si="6"/>
        <v>10282</v>
      </c>
    </row>
    <row r="265" spans="1:10" hidden="1" x14ac:dyDescent="0.25">
      <c r="A265" s="7">
        <v>1</v>
      </c>
      <c r="B265" s="8" t="s">
        <v>163</v>
      </c>
      <c r="C265" s="119" t="s">
        <v>231</v>
      </c>
      <c r="D265" s="15" t="s">
        <v>61</v>
      </c>
      <c r="E265" s="91">
        <v>340</v>
      </c>
      <c r="F265" s="14">
        <v>255</v>
      </c>
      <c r="G265" s="92">
        <v>7</v>
      </c>
      <c r="H265" s="14">
        <f t="shared" si="7"/>
        <v>5.25</v>
      </c>
      <c r="I265" s="14">
        <f t="shared" si="6"/>
        <v>1785</v>
      </c>
    </row>
    <row r="266" spans="1:10" hidden="1" x14ac:dyDescent="0.25">
      <c r="A266" s="7">
        <v>1</v>
      </c>
      <c r="B266" s="8" t="s">
        <v>163</v>
      </c>
      <c r="C266" s="119" t="s">
        <v>231</v>
      </c>
      <c r="D266" s="15" t="s">
        <v>37</v>
      </c>
      <c r="E266" s="91">
        <v>340</v>
      </c>
      <c r="F266" s="14">
        <v>258</v>
      </c>
      <c r="G266" s="92">
        <v>11</v>
      </c>
      <c r="H266" s="14">
        <f t="shared" si="7"/>
        <v>8.3470588235294123</v>
      </c>
      <c r="I266" s="14">
        <f t="shared" si="6"/>
        <v>2838</v>
      </c>
    </row>
    <row r="267" spans="1:10" s="19" customFormat="1" hidden="1" x14ac:dyDescent="0.25">
      <c r="A267" s="7">
        <v>1</v>
      </c>
      <c r="B267" s="8" t="s">
        <v>163</v>
      </c>
      <c r="C267" s="119" t="s">
        <v>231</v>
      </c>
      <c r="D267" s="138" t="s">
        <v>5</v>
      </c>
      <c r="E267" s="53"/>
      <c r="F267" s="47">
        <f>SUM(F251:F266)</f>
        <v>13626</v>
      </c>
      <c r="G267" s="41">
        <f>I267/F267</f>
        <v>9.643842653750184</v>
      </c>
      <c r="H267" s="47">
        <f>SUM(H251:H266)</f>
        <v>390.75992647058825</v>
      </c>
      <c r="I267" s="47">
        <f>SUM(I251:I266)</f>
        <v>131407</v>
      </c>
      <c r="J267" s="54">
        <f>F267-F268</f>
        <v>13361</v>
      </c>
    </row>
    <row r="268" spans="1:10" s="19" customFormat="1" hidden="1" x14ac:dyDescent="0.25">
      <c r="A268" s="7"/>
      <c r="B268" s="8" t="s">
        <v>163</v>
      </c>
      <c r="C268" s="119" t="s">
        <v>231</v>
      </c>
      <c r="D268" s="16" t="s">
        <v>151</v>
      </c>
      <c r="E268" s="53"/>
      <c r="F268" s="47">
        <v>265</v>
      </c>
      <c r="G268" s="41"/>
      <c r="H268" s="47"/>
      <c r="I268" s="47"/>
    </row>
    <row r="269" spans="1:10" s="102" customFormat="1" ht="60" hidden="1" x14ac:dyDescent="0.25">
      <c r="A269" s="7">
        <v>1</v>
      </c>
      <c r="B269" s="8" t="s">
        <v>163</v>
      </c>
      <c r="C269" s="119" t="s">
        <v>231</v>
      </c>
      <c r="D269" s="116" t="s">
        <v>186</v>
      </c>
      <c r="E269" s="20"/>
      <c r="F269" s="123"/>
      <c r="G269" s="101"/>
      <c r="H269" s="101"/>
      <c r="I269" s="101"/>
    </row>
    <row r="270" spans="1:10" s="102" customFormat="1" hidden="1" x14ac:dyDescent="0.25">
      <c r="A270" s="7"/>
      <c r="B270" s="8" t="s">
        <v>163</v>
      </c>
      <c r="C270" s="119" t="s">
        <v>231</v>
      </c>
      <c r="D270" s="22" t="s">
        <v>132</v>
      </c>
      <c r="E270" s="20"/>
      <c r="F270" s="123">
        <f>F272+F273+F275+F277</f>
        <v>64560</v>
      </c>
      <c r="G270" s="101"/>
      <c r="H270" s="101"/>
      <c r="I270" s="101"/>
    </row>
    <row r="271" spans="1:10" s="102" customFormat="1" hidden="1" x14ac:dyDescent="0.25">
      <c r="A271" s="7"/>
      <c r="B271" s="8" t="s">
        <v>163</v>
      </c>
      <c r="C271" s="119" t="s">
        <v>231</v>
      </c>
      <c r="D271" s="5" t="s">
        <v>92</v>
      </c>
      <c r="E271" s="20"/>
      <c r="F271" s="123"/>
      <c r="G271" s="101"/>
      <c r="H271" s="101"/>
      <c r="I271" s="101"/>
    </row>
    <row r="272" spans="1:10" s="102" customFormat="1" ht="30" hidden="1" x14ac:dyDescent="0.25">
      <c r="A272" s="7"/>
      <c r="B272" s="8" t="s">
        <v>163</v>
      </c>
      <c r="C272" s="119" t="s">
        <v>231</v>
      </c>
      <c r="D272" s="5" t="s">
        <v>93</v>
      </c>
      <c r="E272" s="20"/>
      <c r="F272" s="108">
        <v>25470</v>
      </c>
      <c r="G272" s="101"/>
      <c r="H272" s="101"/>
      <c r="I272" s="101"/>
    </row>
    <row r="273" spans="1:9" s="102" customFormat="1" ht="30" hidden="1" x14ac:dyDescent="0.25">
      <c r="A273" s="7"/>
      <c r="B273" s="8" t="s">
        <v>163</v>
      </c>
      <c r="C273" s="119" t="s">
        <v>231</v>
      </c>
      <c r="D273" s="24" t="s">
        <v>230</v>
      </c>
      <c r="E273" s="20"/>
      <c r="F273" s="108">
        <v>13150</v>
      </c>
      <c r="G273" s="101"/>
      <c r="H273" s="101"/>
      <c r="I273" s="101"/>
    </row>
    <row r="274" spans="1:9" s="102" customFormat="1" ht="45" hidden="1" x14ac:dyDescent="0.25">
      <c r="A274" s="7"/>
      <c r="B274" s="8" t="s">
        <v>163</v>
      </c>
      <c r="C274" s="119" t="s">
        <v>231</v>
      </c>
      <c r="D274" s="23" t="s">
        <v>156</v>
      </c>
      <c r="E274" s="20"/>
      <c r="F274" s="123"/>
      <c r="G274" s="101"/>
      <c r="H274" s="101"/>
      <c r="I274" s="101"/>
    </row>
    <row r="275" spans="1:9" s="102" customFormat="1" ht="45" hidden="1" x14ac:dyDescent="0.25">
      <c r="A275" s="7"/>
      <c r="B275" s="8" t="s">
        <v>163</v>
      </c>
      <c r="C275" s="119" t="s">
        <v>231</v>
      </c>
      <c r="D275" s="23" t="s">
        <v>133</v>
      </c>
      <c r="E275" s="20"/>
      <c r="F275" s="108">
        <v>20800</v>
      </c>
      <c r="G275" s="101"/>
      <c r="H275" s="101"/>
      <c r="I275" s="101"/>
    </row>
    <row r="276" spans="1:9" s="102" customFormat="1" ht="75" hidden="1" x14ac:dyDescent="0.25">
      <c r="A276" s="7"/>
      <c r="B276" s="8"/>
      <c r="C276" s="119" t="s">
        <v>231</v>
      </c>
      <c r="D276" s="234" t="s">
        <v>227</v>
      </c>
      <c r="E276" s="20"/>
      <c r="F276" s="108">
        <v>15000</v>
      </c>
      <c r="G276" s="101"/>
      <c r="H276" s="101"/>
      <c r="I276" s="101"/>
    </row>
    <row r="277" spans="1:9" s="102" customFormat="1" ht="30" hidden="1" x14ac:dyDescent="0.25">
      <c r="A277" s="7"/>
      <c r="B277" s="8"/>
      <c r="C277" s="119" t="s">
        <v>231</v>
      </c>
      <c r="D277" s="23" t="s">
        <v>185</v>
      </c>
      <c r="E277" s="20"/>
      <c r="F277" s="108">
        <v>5140</v>
      </c>
      <c r="G277" s="101"/>
      <c r="H277" s="101"/>
      <c r="I277" s="101"/>
    </row>
    <row r="278" spans="1:9" s="102" customFormat="1" hidden="1" x14ac:dyDescent="0.25">
      <c r="A278" s="7"/>
      <c r="B278" s="8" t="s">
        <v>163</v>
      </c>
      <c r="C278" s="119" t="s">
        <v>231</v>
      </c>
      <c r="D278" s="104" t="s">
        <v>69</v>
      </c>
      <c r="E278" s="20"/>
      <c r="F278" s="123">
        <v>80010</v>
      </c>
      <c r="G278" s="101"/>
      <c r="H278" s="101"/>
      <c r="I278" s="101"/>
    </row>
    <row r="279" spans="1:9" s="102" customFormat="1" hidden="1" x14ac:dyDescent="0.25">
      <c r="A279" s="7"/>
      <c r="B279" s="8" t="s">
        <v>163</v>
      </c>
      <c r="C279" s="119" t="s">
        <v>231</v>
      </c>
      <c r="D279" s="26" t="s">
        <v>113</v>
      </c>
      <c r="E279" s="20"/>
      <c r="F279" s="108">
        <v>80010</v>
      </c>
      <c r="G279" s="101"/>
      <c r="H279" s="101"/>
      <c r="I279" s="101"/>
    </row>
    <row r="280" spans="1:9" s="102" customFormat="1" ht="47.25" hidden="1" x14ac:dyDescent="0.25">
      <c r="A280" s="7"/>
      <c r="B280" s="8" t="s">
        <v>163</v>
      </c>
      <c r="C280" s="119" t="s">
        <v>231</v>
      </c>
      <c r="D280" s="105" t="s">
        <v>175</v>
      </c>
      <c r="E280" s="20"/>
      <c r="F280" s="123">
        <f>F281+F286</f>
        <v>21204</v>
      </c>
      <c r="G280" s="101"/>
      <c r="H280" s="101"/>
      <c r="I280" s="101"/>
    </row>
    <row r="281" spans="1:9" s="102" customFormat="1" ht="30" hidden="1" x14ac:dyDescent="0.25">
      <c r="A281" s="7"/>
      <c r="B281" s="8" t="s">
        <v>163</v>
      </c>
      <c r="C281" s="119" t="s">
        <v>231</v>
      </c>
      <c r="D281" s="24" t="s">
        <v>134</v>
      </c>
      <c r="E281" s="20"/>
      <c r="F281" s="108">
        <f>SUM(F282:F285)</f>
        <v>15576</v>
      </c>
      <c r="G281" s="101"/>
      <c r="H281" s="101"/>
      <c r="I281" s="101"/>
    </row>
    <row r="282" spans="1:9" s="102" customFormat="1" ht="30" hidden="1" x14ac:dyDescent="0.25">
      <c r="A282" s="7"/>
      <c r="B282" s="8" t="s">
        <v>163</v>
      </c>
      <c r="C282" s="119" t="s">
        <v>231</v>
      </c>
      <c r="D282" s="23" t="s">
        <v>135</v>
      </c>
      <c r="E282" s="20"/>
      <c r="F282" s="108">
        <v>15576</v>
      </c>
      <c r="G282" s="101"/>
      <c r="H282" s="101"/>
      <c r="I282" s="101"/>
    </row>
    <row r="283" spans="1:9" s="102" customFormat="1" ht="45" hidden="1" x14ac:dyDescent="0.25">
      <c r="A283" s="7"/>
      <c r="B283" s="8" t="s">
        <v>163</v>
      </c>
      <c r="C283" s="119" t="s">
        <v>231</v>
      </c>
      <c r="D283" s="23" t="s">
        <v>136</v>
      </c>
      <c r="E283" s="20"/>
      <c r="F283" s="123"/>
      <c r="G283" s="101"/>
      <c r="H283" s="101"/>
      <c r="I283" s="101"/>
    </row>
    <row r="284" spans="1:9" s="102" customFormat="1" ht="30" hidden="1" x14ac:dyDescent="0.25">
      <c r="A284" s="7"/>
      <c r="B284" s="8" t="s">
        <v>163</v>
      </c>
      <c r="C284" s="119" t="s">
        <v>231</v>
      </c>
      <c r="D284" s="23" t="s">
        <v>137</v>
      </c>
      <c r="E284" s="20"/>
      <c r="F284" s="123"/>
      <c r="G284" s="101"/>
      <c r="H284" s="101"/>
      <c r="I284" s="101"/>
    </row>
    <row r="285" spans="1:9" s="102" customFormat="1" ht="30" hidden="1" x14ac:dyDescent="0.25">
      <c r="A285" s="7"/>
      <c r="B285" s="8" t="s">
        <v>163</v>
      </c>
      <c r="C285" s="119" t="s">
        <v>231</v>
      </c>
      <c r="D285" s="23" t="s">
        <v>138</v>
      </c>
      <c r="E285" s="20"/>
      <c r="F285" s="123"/>
      <c r="G285" s="101"/>
      <c r="H285" s="101"/>
      <c r="I285" s="101"/>
    </row>
    <row r="286" spans="1:9" s="102" customFormat="1" ht="30" hidden="1" x14ac:dyDescent="0.25">
      <c r="A286" s="7"/>
      <c r="B286" s="8" t="s">
        <v>163</v>
      </c>
      <c r="C286" s="119" t="s">
        <v>231</v>
      </c>
      <c r="D286" s="24" t="s">
        <v>139</v>
      </c>
      <c r="E286" s="20"/>
      <c r="F286" s="123">
        <f>SUM(F287:F289)</f>
        <v>5628</v>
      </c>
      <c r="G286" s="101"/>
      <c r="H286" s="101"/>
      <c r="I286" s="101"/>
    </row>
    <row r="287" spans="1:9" s="102" customFormat="1" ht="30" hidden="1" x14ac:dyDescent="0.25">
      <c r="A287" s="7">
        <v>1</v>
      </c>
      <c r="B287" s="8" t="s">
        <v>163</v>
      </c>
      <c r="C287" s="119" t="s">
        <v>231</v>
      </c>
      <c r="D287" s="23" t="s">
        <v>140</v>
      </c>
      <c r="E287" s="106"/>
      <c r="F287" s="101">
        <v>5628</v>
      </c>
      <c r="G287" s="101"/>
      <c r="H287" s="101"/>
      <c r="I287" s="101"/>
    </row>
    <row r="288" spans="1:9" s="102" customFormat="1" ht="45" hidden="1" x14ac:dyDescent="0.25">
      <c r="A288" s="7">
        <v>1</v>
      </c>
      <c r="B288" s="8" t="s">
        <v>163</v>
      </c>
      <c r="C288" s="119" t="s">
        <v>231</v>
      </c>
      <c r="D288" s="23" t="s">
        <v>141</v>
      </c>
      <c r="E288" s="106"/>
      <c r="F288" s="101"/>
      <c r="G288" s="101"/>
      <c r="H288" s="101"/>
      <c r="I288" s="101"/>
    </row>
    <row r="289" spans="1:10" s="102" customFormat="1" ht="45" hidden="1" x14ac:dyDescent="0.25">
      <c r="A289" s="7">
        <v>1</v>
      </c>
      <c r="B289" s="8" t="s">
        <v>163</v>
      </c>
      <c r="C289" s="119" t="s">
        <v>231</v>
      </c>
      <c r="D289" s="23" t="s">
        <v>142</v>
      </c>
      <c r="E289" s="106"/>
      <c r="F289" s="14"/>
      <c r="G289" s="101"/>
      <c r="H289" s="101"/>
      <c r="I289" s="101"/>
    </row>
    <row r="290" spans="1:10" s="102" customFormat="1" ht="29.25" hidden="1" customHeight="1" x14ac:dyDescent="0.25">
      <c r="A290" s="7"/>
      <c r="B290" s="8"/>
      <c r="C290" s="119" t="s">
        <v>231</v>
      </c>
      <c r="D290" s="20" t="s">
        <v>72</v>
      </c>
      <c r="E290" s="106"/>
      <c r="F290" s="14"/>
      <c r="G290" s="101"/>
      <c r="H290" s="101"/>
      <c r="I290" s="101"/>
    </row>
    <row r="291" spans="1:10" s="102" customFormat="1" hidden="1" x14ac:dyDescent="0.25">
      <c r="A291" s="7">
        <v>1</v>
      </c>
      <c r="B291" s="8" t="s">
        <v>163</v>
      </c>
      <c r="C291" s="119" t="s">
        <v>231</v>
      </c>
      <c r="D291" s="22" t="s">
        <v>188</v>
      </c>
      <c r="E291" s="106"/>
      <c r="F291" s="47">
        <f>F293+F298+F297+F299+F300</f>
        <v>4912</v>
      </c>
      <c r="G291" s="101"/>
      <c r="H291" s="101"/>
      <c r="I291" s="101"/>
    </row>
    <row r="292" spans="1:10" s="102" customFormat="1" hidden="1" x14ac:dyDescent="0.25">
      <c r="A292" s="7">
        <v>1</v>
      </c>
      <c r="B292" s="8" t="s">
        <v>163</v>
      </c>
      <c r="C292" s="119" t="s">
        <v>231</v>
      </c>
      <c r="D292" s="23" t="s">
        <v>189</v>
      </c>
      <c r="E292" s="106"/>
      <c r="F292" s="14"/>
      <c r="G292" s="101"/>
      <c r="H292" s="101"/>
      <c r="I292" s="101"/>
    </row>
    <row r="293" spans="1:10" s="102" customFormat="1" ht="30" hidden="1" x14ac:dyDescent="0.25">
      <c r="A293" s="7">
        <v>1</v>
      </c>
      <c r="B293" s="8" t="s">
        <v>163</v>
      </c>
      <c r="C293" s="119" t="s">
        <v>231</v>
      </c>
      <c r="D293" s="24" t="s">
        <v>190</v>
      </c>
      <c r="E293" s="106"/>
      <c r="F293" s="11">
        <f>F294</f>
        <v>0</v>
      </c>
      <c r="G293" s="101"/>
      <c r="H293" s="101"/>
      <c r="I293" s="101"/>
    </row>
    <row r="294" spans="1:10" s="19" customFormat="1" hidden="1" x14ac:dyDescent="0.25">
      <c r="A294" s="7"/>
      <c r="B294" s="8" t="s">
        <v>163</v>
      </c>
      <c r="C294" s="119" t="s">
        <v>231</v>
      </c>
      <c r="D294" s="23" t="s">
        <v>191</v>
      </c>
      <c r="E294" s="21"/>
      <c r="F294" s="25"/>
      <c r="G294" s="11"/>
      <c r="H294" s="11"/>
      <c r="I294" s="11"/>
      <c r="J294" s="102"/>
    </row>
    <row r="295" spans="1:10" s="19" customFormat="1" ht="30" hidden="1" x14ac:dyDescent="0.25">
      <c r="A295" s="7">
        <v>1</v>
      </c>
      <c r="B295" s="8" t="s">
        <v>163</v>
      </c>
      <c r="C295" s="119" t="s">
        <v>231</v>
      </c>
      <c r="D295" s="23" t="s">
        <v>192</v>
      </c>
      <c r="E295" s="21"/>
      <c r="F295" s="14"/>
      <c r="G295" s="14"/>
      <c r="H295" s="14"/>
      <c r="I295" s="14"/>
      <c r="J295" s="102"/>
    </row>
    <row r="296" spans="1:10" s="102" customFormat="1" ht="45" hidden="1" x14ac:dyDescent="0.25">
      <c r="A296" s="7">
        <v>1</v>
      </c>
      <c r="B296" s="8" t="s">
        <v>163</v>
      </c>
      <c r="C296" s="119" t="s">
        <v>231</v>
      </c>
      <c r="D296" s="23" t="s">
        <v>193</v>
      </c>
      <c r="E296" s="71"/>
      <c r="F296" s="14"/>
      <c r="G296" s="101"/>
      <c r="H296" s="101"/>
      <c r="I296" s="101"/>
    </row>
    <row r="297" spans="1:10" s="102" customFormat="1" ht="45" hidden="1" x14ac:dyDescent="0.25">
      <c r="A297" s="7">
        <v>1</v>
      </c>
      <c r="B297" s="8" t="s">
        <v>163</v>
      </c>
      <c r="C297" s="119" t="s">
        <v>231</v>
      </c>
      <c r="D297" s="23" t="s">
        <v>200</v>
      </c>
      <c r="E297" s="21"/>
      <c r="F297" s="14"/>
      <c r="G297" s="108"/>
      <c r="H297" s="108"/>
      <c r="I297" s="108"/>
    </row>
    <row r="298" spans="1:10" s="102" customFormat="1" ht="45" hidden="1" x14ac:dyDescent="0.25">
      <c r="A298" s="7">
        <v>1</v>
      </c>
      <c r="B298" s="8" t="s">
        <v>163</v>
      </c>
      <c r="C298" s="119" t="s">
        <v>231</v>
      </c>
      <c r="D298" s="5" t="s">
        <v>201</v>
      </c>
      <c r="E298" s="21"/>
      <c r="F298" s="14">
        <v>1300</v>
      </c>
      <c r="G298" s="108"/>
      <c r="H298" s="108"/>
      <c r="I298" s="108"/>
    </row>
    <row r="299" spans="1:10" s="102" customFormat="1" ht="75" hidden="1" x14ac:dyDescent="0.25">
      <c r="A299" s="96"/>
      <c r="B299" s="8"/>
      <c r="C299" s="119" t="s">
        <v>231</v>
      </c>
      <c r="D299" s="5" t="s">
        <v>228</v>
      </c>
      <c r="E299" s="21"/>
      <c r="F299" s="98">
        <v>50</v>
      </c>
      <c r="G299" s="108"/>
      <c r="H299" s="108"/>
      <c r="I299" s="74"/>
      <c r="J299" s="99"/>
    </row>
    <row r="300" spans="1:10" s="102" customFormat="1" ht="28.5" hidden="1" x14ac:dyDescent="0.25">
      <c r="A300" s="96"/>
      <c r="B300" s="8"/>
      <c r="C300" s="119" t="s">
        <v>231</v>
      </c>
      <c r="D300" s="109" t="s">
        <v>218</v>
      </c>
      <c r="E300" s="21"/>
      <c r="F300" s="98">
        <f>F301</f>
        <v>3562</v>
      </c>
      <c r="G300" s="103"/>
      <c r="H300" s="103"/>
      <c r="I300" s="121"/>
      <c r="J300" s="99"/>
    </row>
    <row r="301" spans="1:10" s="102" customFormat="1" hidden="1" x14ac:dyDescent="0.25">
      <c r="A301" s="96"/>
      <c r="B301" s="8"/>
      <c r="C301" s="119" t="s">
        <v>231</v>
      </c>
      <c r="D301" s="5" t="s">
        <v>219</v>
      </c>
      <c r="E301" s="21"/>
      <c r="F301" s="98">
        <v>3562</v>
      </c>
      <c r="G301" s="103"/>
      <c r="H301" s="103"/>
      <c r="I301" s="121"/>
      <c r="J301" s="99"/>
    </row>
    <row r="302" spans="1:10" s="102" customFormat="1" ht="28.5" hidden="1" x14ac:dyDescent="0.25">
      <c r="A302" s="96"/>
      <c r="B302" s="8"/>
      <c r="C302" s="119" t="s">
        <v>231</v>
      </c>
      <c r="D302" s="109" t="s">
        <v>220</v>
      </c>
      <c r="E302" s="21"/>
      <c r="F302" s="98"/>
      <c r="G302" s="103"/>
      <c r="H302" s="103"/>
      <c r="I302" s="121"/>
      <c r="J302" s="99"/>
    </row>
    <row r="303" spans="1:10" s="102" customFormat="1" hidden="1" x14ac:dyDescent="0.25">
      <c r="A303" s="7">
        <v>1</v>
      </c>
      <c r="B303" s="8" t="s">
        <v>163</v>
      </c>
      <c r="C303" s="119" t="s">
        <v>231</v>
      </c>
      <c r="D303" s="22" t="s">
        <v>195</v>
      </c>
      <c r="E303" s="21"/>
      <c r="F303" s="14">
        <f>F304</f>
        <v>500</v>
      </c>
      <c r="G303" s="108"/>
      <c r="H303" s="108"/>
      <c r="I303" s="108"/>
    </row>
    <row r="304" spans="1:10" s="102" customFormat="1" hidden="1" x14ac:dyDescent="0.25">
      <c r="A304" s="7">
        <v>1</v>
      </c>
      <c r="B304" s="8" t="s">
        <v>163</v>
      </c>
      <c r="C304" s="119" t="s">
        <v>231</v>
      </c>
      <c r="D304" s="22" t="s">
        <v>196</v>
      </c>
      <c r="E304" s="21"/>
      <c r="F304" s="101">
        <v>500</v>
      </c>
      <c r="G304" s="108"/>
      <c r="H304" s="108"/>
      <c r="I304" s="108"/>
    </row>
    <row r="305" spans="1:9" s="102" customFormat="1" hidden="1" x14ac:dyDescent="0.25">
      <c r="A305" s="7">
        <v>1</v>
      </c>
      <c r="B305" s="8" t="s">
        <v>163</v>
      </c>
      <c r="C305" s="119" t="s">
        <v>231</v>
      </c>
      <c r="D305" s="23" t="s">
        <v>197</v>
      </c>
      <c r="E305" s="21"/>
      <c r="F305" s="101"/>
      <c r="G305" s="108"/>
      <c r="H305" s="108"/>
      <c r="I305" s="108"/>
    </row>
    <row r="306" spans="1:9" s="102" customFormat="1" hidden="1" x14ac:dyDescent="0.25">
      <c r="A306" s="7">
        <v>1</v>
      </c>
      <c r="B306" s="8" t="s">
        <v>163</v>
      </c>
      <c r="C306" s="119" t="s">
        <v>231</v>
      </c>
      <c r="D306" s="67" t="s">
        <v>202</v>
      </c>
      <c r="E306" s="21"/>
      <c r="F306" s="101"/>
      <c r="G306" s="108"/>
      <c r="H306" s="108"/>
      <c r="I306" s="108"/>
    </row>
    <row r="307" spans="1:9" s="102" customFormat="1" ht="29.25" hidden="1" x14ac:dyDescent="0.25">
      <c r="A307" s="7">
        <v>1</v>
      </c>
      <c r="B307" s="8" t="s">
        <v>163</v>
      </c>
      <c r="C307" s="119" t="s">
        <v>231</v>
      </c>
      <c r="D307" s="22" t="s">
        <v>198</v>
      </c>
      <c r="E307" s="21"/>
      <c r="F307" s="101">
        <f>36600-F309</f>
        <v>23600</v>
      </c>
      <c r="G307" s="108"/>
      <c r="H307" s="108"/>
      <c r="I307" s="108"/>
    </row>
    <row r="308" spans="1:9" s="102" customFormat="1" hidden="1" x14ac:dyDescent="0.25">
      <c r="A308" s="7">
        <v>1</v>
      </c>
      <c r="B308" s="8" t="s">
        <v>163</v>
      </c>
      <c r="C308" s="119" t="s">
        <v>231</v>
      </c>
      <c r="D308" s="26" t="s">
        <v>94</v>
      </c>
      <c r="E308" s="21"/>
      <c r="F308" s="101">
        <v>10000</v>
      </c>
      <c r="G308" s="108"/>
      <c r="H308" s="108"/>
      <c r="I308" s="108"/>
    </row>
    <row r="309" spans="1:9" s="102" customFormat="1" ht="57.75" hidden="1" x14ac:dyDescent="0.25">
      <c r="A309" s="7">
        <v>1</v>
      </c>
      <c r="B309" s="8" t="s">
        <v>163</v>
      </c>
      <c r="C309" s="119" t="s">
        <v>231</v>
      </c>
      <c r="D309" s="22" t="s">
        <v>199</v>
      </c>
      <c r="E309" s="21"/>
      <c r="F309" s="118">
        <v>13000</v>
      </c>
      <c r="G309" s="108"/>
      <c r="H309" s="108"/>
      <c r="I309" s="108"/>
    </row>
    <row r="310" spans="1:9" s="102" customFormat="1" hidden="1" x14ac:dyDescent="0.25">
      <c r="A310" s="7">
        <v>1</v>
      </c>
      <c r="B310" s="8" t="s">
        <v>163</v>
      </c>
      <c r="C310" s="119" t="s">
        <v>231</v>
      </c>
      <c r="D310" s="27" t="s">
        <v>120</v>
      </c>
      <c r="E310" s="21"/>
      <c r="F310" s="47">
        <f>SUM(F311:F318)</f>
        <v>12870</v>
      </c>
      <c r="G310" s="108"/>
      <c r="H310" s="108"/>
      <c r="I310" s="108"/>
    </row>
    <row r="311" spans="1:9" s="102" customFormat="1" hidden="1" x14ac:dyDescent="0.25">
      <c r="A311" s="7">
        <v>1</v>
      </c>
      <c r="B311" s="8" t="s">
        <v>163</v>
      </c>
      <c r="C311" s="119" t="s">
        <v>231</v>
      </c>
      <c r="D311" s="57" t="s">
        <v>12</v>
      </c>
      <c r="E311" s="21"/>
      <c r="F311" s="14">
        <v>3700</v>
      </c>
      <c r="G311" s="108"/>
      <c r="H311" s="108"/>
      <c r="I311" s="108"/>
    </row>
    <row r="312" spans="1:9" s="102" customFormat="1" ht="30" hidden="1" x14ac:dyDescent="0.25">
      <c r="A312" s="7">
        <v>1</v>
      </c>
      <c r="B312" s="8" t="s">
        <v>163</v>
      </c>
      <c r="C312" s="119" t="s">
        <v>231</v>
      </c>
      <c r="D312" s="52" t="s">
        <v>21</v>
      </c>
      <c r="E312" s="21"/>
      <c r="F312" s="114">
        <v>200</v>
      </c>
      <c r="G312" s="108"/>
      <c r="H312" s="108"/>
      <c r="I312" s="108"/>
    </row>
    <row r="313" spans="1:9" s="102" customFormat="1" hidden="1" x14ac:dyDescent="0.25">
      <c r="A313" s="7"/>
      <c r="B313" s="8"/>
      <c r="C313" s="119" t="s">
        <v>231</v>
      </c>
      <c r="D313" s="28" t="s">
        <v>215</v>
      </c>
      <c r="E313" s="21"/>
      <c r="F313" s="114"/>
      <c r="G313" s="108"/>
      <c r="H313" s="108"/>
      <c r="I313" s="108"/>
    </row>
    <row r="314" spans="1:9" s="102" customFormat="1" hidden="1" x14ac:dyDescent="0.25">
      <c r="A314" s="7">
        <v>1</v>
      </c>
      <c r="B314" s="8" t="s">
        <v>163</v>
      </c>
      <c r="C314" s="119" t="s">
        <v>231</v>
      </c>
      <c r="D314" s="52" t="s">
        <v>22</v>
      </c>
      <c r="E314" s="21"/>
      <c r="F314" s="114">
        <v>5420</v>
      </c>
      <c r="G314" s="108"/>
      <c r="H314" s="108"/>
      <c r="I314" s="108"/>
    </row>
    <row r="315" spans="1:9" s="102" customFormat="1" hidden="1" x14ac:dyDescent="0.25">
      <c r="A315" s="7">
        <v>1</v>
      </c>
      <c r="B315" s="8" t="s">
        <v>163</v>
      </c>
      <c r="C315" s="119" t="s">
        <v>231</v>
      </c>
      <c r="D315" s="52" t="s">
        <v>154</v>
      </c>
      <c r="E315" s="21"/>
      <c r="F315" s="14">
        <v>700</v>
      </c>
      <c r="G315" s="117"/>
      <c r="H315" s="117"/>
      <c r="I315" s="117"/>
    </row>
    <row r="316" spans="1:9" s="102" customFormat="1" ht="30" hidden="1" x14ac:dyDescent="0.25">
      <c r="A316" s="7">
        <v>1</v>
      </c>
      <c r="B316" s="8" t="s">
        <v>163</v>
      </c>
      <c r="C316" s="119" t="s">
        <v>231</v>
      </c>
      <c r="D316" s="52" t="s">
        <v>148</v>
      </c>
      <c r="E316" s="21"/>
      <c r="F316" s="65">
        <v>500</v>
      </c>
      <c r="G316" s="117"/>
      <c r="H316" s="117"/>
      <c r="I316" s="117"/>
    </row>
    <row r="317" spans="1:9" s="102" customFormat="1" ht="30" hidden="1" x14ac:dyDescent="0.25">
      <c r="A317" s="7">
        <v>1</v>
      </c>
      <c r="B317" s="8" t="s">
        <v>163</v>
      </c>
      <c r="C317" s="119" t="s">
        <v>231</v>
      </c>
      <c r="D317" s="52" t="s">
        <v>147</v>
      </c>
      <c r="E317" s="21"/>
      <c r="F317" s="14">
        <v>350</v>
      </c>
      <c r="G317" s="117"/>
      <c r="H317" s="117"/>
      <c r="I317" s="117"/>
    </row>
    <row r="318" spans="1:9" s="102" customFormat="1" hidden="1" x14ac:dyDescent="0.25">
      <c r="A318" s="7">
        <v>1</v>
      </c>
      <c r="B318" s="8" t="s">
        <v>163</v>
      </c>
      <c r="C318" s="119" t="s">
        <v>231</v>
      </c>
      <c r="D318" s="52" t="s">
        <v>95</v>
      </c>
      <c r="E318" s="21"/>
      <c r="F318" s="65">
        <v>2000</v>
      </c>
      <c r="G318" s="117"/>
      <c r="H318" s="117"/>
      <c r="I318" s="117"/>
    </row>
    <row r="319" spans="1:9" s="102" customFormat="1" hidden="1" x14ac:dyDescent="0.25">
      <c r="A319" s="7"/>
      <c r="B319" s="8" t="s">
        <v>163</v>
      </c>
      <c r="C319" s="119" t="s">
        <v>231</v>
      </c>
      <c r="D319" s="30" t="s">
        <v>143</v>
      </c>
      <c r="E319" s="21"/>
      <c r="F319" s="47">
        <f>F291+F270</f>
        <v>69472</v>
      </c>
      <c r="G319" s="117"/>
      <c r="H319" s="117"/>
      <c r="I319" s="117"/>
    </row>
    <row r="320" spans="1:9" s="102" customFormat="1" ht="29.25" hidden="1" x14ac:dyDescent="0.25">
      <c r="A320" s="7"/>
      <c r="B320" s="8" t="s">
        <v>163</v>
      </c>
      <c r="C320" s="119" t="s">
        <v>231</v>
      </c>
      <c r="D320" s="30" t="s">
        <v>144</v>
      </c>
      <c r="E320" s="21"/>
      <c r="F320" s="47">
        <f>F280</f>
        <v>21204</v>
      </c>
      <c r="G320" s="117"/>
      <c r="H320" s="117"/>
      <c r="I320" s="117"/>
    </row>
    <row r="321" spans="1:9" s="102" customFormat="1" hidden="1" x14ac:dyDescent="0.25">
      <c r="A321" s="7"/>
      <c r="B321" s="8" t="s">
        <v>163</v>
      </c>
      <c r="C321" s="119" t="s">
        <v>231</v>
      </c>
      <c r="D321" s="30" t="s">
        <v>145</v>
      </c>
      <c r="E321" s="21"/>
      <c r="F321" s="47">
        <f>F303+F278</f>
        <v>80510</v>
      </c>
      <c r="G321" s="117"/>
      <c r="H321" s="117"/>
      <c r="I321" s="117"/>
    </row>
    <row r="322" spans="1:9" s="102" customFormat="1" ht="29.25" hidden="1" x14ac:dyDescent="0.25">
      <c r="A322" s="7"/>
      <c r="B322" s="8" t="s">
        <v>163</v>
      </c>
      <c r="C322" s="119" t="s">
        <v>231</v>
      </c>
      <c r="D322" s="30" t="s">
        <v>146</v>
      </c>
      <c r="E322" s="21"/>
      <c r="F322" s="47">
        <f>F307+F309</f>
        <v>36600</v>
      </c>
      <c r="G322" s="117"/>
      <c r="H322" s="117"/>
      <c r="I322" s="117"/>
    </row>
    <row r="323" spans="1:9" s="102" customFormat="1" hidden="1" x14ac:dyDescent="0.25">
      <c r="A323" s="7"/>
      <c r="B323" s="8" t="s">
        <v>163</v>
      </c>
      <c r="C323" s="119" t="s">
        <v>231</v>
      </c>
      <c r="D323" s="31" t="s">
        <v>85</v>
      </c>
      <c r="E323" s="21"/>
      <c r="F323" s="47">
        <f>F319+F320+F322+(F279+F304)*2.9</f>
        <v>360755</v>
      </c>
      <c r="G323" s="117"/>
      <c r="H323" s="117"/>
      <c r="I323" s="117"/>
    </row>
    <row r="324" spans="1:9" s="19" customFormat="1" ht="15.75" hidden="1" x14ac:dyDescent="0.25">
      <c r="A324" s="7">
        <v>1</v>
      </c>
      <c r="B324" s="8" t="s">
        <v>163</v>
      </c>
      <c r="C324" s="119" t="s">
        <v>231</v>
      </c>
      <c r="D324" s="32" t="s">
        <v>6</v>
      </c>
      <c r="E324" s="53"/>
      <c r="F324" s="14"/>
      <c r="G324" s="14"/>
      <c r="H324" s="14"/>
      <c r="I324" s="14"/>
    </row>
    <row r="325" spans="1:9" s="19" customFormat="1" hidden="1" x14ac:dyDescent="0.25">
      <c r="A325" s="7">
        <v>1</v>
      </c>
      <c r="B325" s="8" t="s">
        <v>163</v>
      </c>
      <c r="C325" s="119" t="s">
        <v>231</v>
      </c>
      <c r="D325" s="63" t="s">
        <v>70</v>
      </c>
      <c r="E325" s="53"/>
      <c r="F325" s="14"/>
      <c r="G325" s="14"/>
      <c r="H325" s="14"/>
      <c r="I325" s="14"/>
    </row>
    <row r="326" spans="1:9" s="19" customFormat="1" hidden="1" x14ac:dyDescent="0.25">
      <c r="A326" s="7">
        <v>1</v>
      </c>
      <c r="B326" s="8" t="s">
        <v>163</v>
      </c>
      <c r="C326" s="119" t="s">
        <v>231</v>
      </c>
      <c r="D326" s="34" t="s">
        <v>38</v>
      </c>
      <c r="E326" s="170">
        <v>300</v>
      </c>
      <c r="F326" s="14">
        <v>29</v>
      </c>
      <c r="G326" s="177">
        <v>10</v>
      </c>
      <c r="H326" s="14">
        <f>ROUND(I326/E326,0)</f>
        <v>1</v>
      </c>
      <c r="I326" s="14">
        <f>ROUND(F326*G326,0)</f>
        <v>290</v>
      </c>
    </row>
    <row r="327" spans="1:9" s="19" customFormat="1" hidden="1" x14ac:dyDescent="0.25">
      <c r="A327" s="7">
        <v>1</v>
      </c>
      <c r="B327" s="8" t="s">
        <v>163</v>
      </c>
      <c r="C327" s="119" t="s">
        <v>231</v>
      </c>
      <c r="D327" s="34" t="s">
        <v>14</v>
      </c>
      <c r="E327" s="170">
        <v>300</v>
      </c>
      <c r="F327" s="14">
        <v>43</v>
      </c>
      <c r="G327" s="179">
        <v>9.5</v>
      </c>
      <c r="H327" s="14">
        <f>ROUND(I327/E327,0)</f>
        <v>1</v>
      </c>
      <c r="I327" s="14">
        <f>ROUND(F327*G327,0)</f>
        <v>409</v>
      </c>
    </row>
    <row r="328" spans="1:9" s="19" customFormat="1" hidden="1" x14ac:dyDescent="0.25">
      <c r="A328" s="7">
        <v>1</v>
      </c>
      <c r="B328" s="8" t="s">
        <v>163</v>
      </c>
      <c r="C328" s="119" t="s">
        <v>231</v>
      </c>
      <c r="D328" s="34" t="s">
        <v>48</v>
      </c>
      <c r="E328" s="170">
        <v>300</v>
      </c>
      <c r="F328" s="14">
        <v>52</v>
      </c>
      <c r="G328" s="179">
        <v>11</v>
      </c>
      <c r="H328" s="14">
        <f>ROUND(I328/E328,0)</f>
        <v>2</v>
      </c>
      <c r="I328" s="14">
        <f>ROUND(F328*G328,0)</f>
        <v>572</v>
      </c>
    </row>
    <row r="329" spans="1:9" s="19" customFormat="1" hidden="1" x14ac:dyDescent="0.25">
      <c r="A329" s="7">
        <v>1</v>
      </c>
      <c r="B329" s="8" t="s">
        <v>163</v>
      </c>
      <c r="C329" s="119" t="s">
        <v>231</v>
      </c>
      <c r="D329" s="34" t="s">
        <v>9</v>
      </c>
      <c r="E329" s="170">
        <v>300</v>
      </c>
      <c r="F329" s="14">
        <v>71</v>
      </c>
      <c r="G329" s="179">
        <v>6.7</v>
      </c>
      <c r="H329" s="14">
        <f>ROUND(I329/E329,0)</f>
        <v>2</v>
      </c>
      <c r="I329" s="14">
        <f>ROUND(F329*G329,0)</f>
        <v>476</v>
      </c>
    </row>
    <row r="330" spans="1:9" s="19" customFormat="1" hidden="1" x14ac:dyDescent="0.25">
      <c r="A330" s="7"/>
      <c r="B330" s="8" t="s">
        <v>163</v>
      </c>
      <c r="C330" s="119" t="s">
        <v>231</v>
      </c>
      <c r="D330" s="34" t="s">
        <v>61</v>
      </c>
      <c r="E330" s="170">
        <v>300</v>
      </c>
      <c r="F330" s="14">
        <v>118</v>
      </c>
      <c r="G330" s="179">
        <v>7.4</v>
      </c>
      <c r="H330" s="14">
        <f>ROUND(I330/E330,0)</f>
        <v>3</v>
      </c>
      <c r="I330" s="14">
        <f>ROUND(F330*G330,0)</f>
        <v>873</v>
      </c>
    </row>
    <row r="331" spans="1:9" s="19" customFormat="1" hidden="1" x14ac:dyDescent="0.25">
      <c r="A331" s="7">
        <v>1</v>
      </c>
      <c r="B331" s="8" t="s">
        <v>163</v>
      </c>
      <c r="C331" s="119" t="s">
        <v>231</v>
      </c>
      <c r="D331" s="37" t="s">
        <v>8</v>
      </c>
      <c r="E331" s="173"/>
      <c r="F331" s="49">
        <f>SUM(F326:F330)</f>
        <v>313</v>
      </c>
      <c r="G331" s="41">
        <f>I331/F331</f>
        <v>8.3706070287539944</v>
      </c>
      <c r="H331" s="49">
        <f>SUM(H326:H330)</f>
        <v>9</v>
      </c>
      <c r="I331" s="49">
        <f>SUM(I326:I330)</f>
        <v>2620</v>
      </c>
    </row>
    <row r="332" spans="1:9" s="19" customFormat="1" hidden="1" x14ac:dyDescent="0.25">
      <c r="A332" s="7">
        <v>1</v>
      </c>
      <c r="B332" s="8" t="s">
        <v>163</v>
      </c>
      <c r="C332" s="119" t="s">
        <v>231</v>
      </c>
      <c r="D332" s="63" t="s">
        <v>54</v>
      </c>
      <c r="E332" s="173"/>
      <c r="F332" s="49"/>
      <c r="G332" s="58"/>
      <c r="H332" s="49"/>
      <c r="I332" s="49"/>
    </row>
    <row r="333" spans="1:9" s="19" customFormat="1" hidden="1" x14ac:dyDescent="0.25">
      <c r="A333" s="7">
        <v>1</v>
      </c>
      <c r="B333" s="8" t="s">
        <v>163</v>
      </c>
      <c r="C333" s="119" t="s">
        <v>231</v>
      </c>
      <c r="D333" s="180" t="s">
        <v>116</v>
      </c>
      <c r="E333" s="91">
        <v>240</v>
      </c>
      <c r="F333" s="14">
        <v>35</v>
      </c>
      <c r="G333" s="92">
        <v>8</v>
      </c>
      <c r="H333" s="14">
        <f t="shared" ref="H333:H339" si="10">ROUND(I333/E333,0)</f>
        <v>1</v>
      </c>
      <c r="I333" s="14">
        <f t="shared" ref="I333:I339" si="11">ROUND(F333*G333,0)</f>
        <v>280</v>
      </c>
    </row>
    <row r="334" spans="1:9" s="19" customFormat="1" hidden="1" x14ac:dyDescent="0.25">
      <c r="A334" s="7">
        <v>1</v>
      </c>
      <c r="B334" s="8" t="s">
        <v>163</v>
      </c>
      <c r="C334" s="119" t="s">
        <v>231</v>
      </c>
      <c r="D334" s="180" t="s">
        <v>125</v>
      </c>
      <c r="E334" s="91">
        <v>240</v>
      </c>
      <c r="F334" s="14">
        <v>750</v>
      </c>
      <c r="G334" s="92">
        <v>8</v>
      </c>
      <c r="H334" s="14">
        <f t="shared" si="10"/>
        <v>25</v>
      </c>
      <c r="I334" s="14">
        <f t="shared" si="11"/>
        <v>6000</v>
      </c>
    </row>
    <row r="335" spans="1:9" s="19" customFormat="1" hidden="1" x14ac:dyDescent="0.25">
      <c r="A335" s="7">
        <v>1</v>
      </c>
      <c r="B335" s="8" t="s">
        <v>163</v>
      </c>
      <c r="C335" s="119" t="s">
        <v>231</v>
      </c>
      <c r="D335" s="180" t="s">
        <v>126</v>
      </c>
      <c r="E335" s="91">
        <v>240</v>
      </c>
      <c r="F335" s="14">
        <v>62</v>
      </c>
      <c r="G335" s="92">
        <v>8</v>
      </c>
      <c r="H335" s="14">
        <f t="shared" si="10"/>
        <v>2</v>
      </c>
      <c r="I335" s="14">
        <f t="shared" si="11"/>
        <v>496</v>
      </c>
    </row>
    <row r="336" spans="1:9" s="19" customFormat="1" hidden="1" x14ac:dyDescent="0.25">
      <c r="A336" s="7">
        <v>1</v>
      </c>
      <c r="B336" s="8" t="s">
        <v>163</v>
      </c>
      <c r="C336" s="119" t="s">
        <v>231</v>
      </c>
      <c r="D336" s="180" t="s">
        <v>123</v>
      </c>
      <c r="E336" s="91">
        <v>240</v>
      </c>
      <c r="F336" s="14">
        <v>470</v>
      </c>
      <c r="G336" s="92">
        <v>8</v>
      </c>
      <c r="H336" s="14">
        <f t="shared" si="10"/>
        <v>16</v>
      </c>
      <c r="I336" s="14">
        <f t="shared" si="11"/>
        <v>3760</v>
      </c>
    </row>
    <row r="337" spans="1:68" s="19" customFormat="1" hidden="1" x14ac:dyDescent="0.25">
      <c r="A337" s="7">
        <v>1</v>
      </c>
      <c r="B337" s="8" t="s">
        <v>163</v>
      </c>
      <c r="C337" s="119" t="s">
        <v>231</v>
      </c>
      <c r="D337" s="180" t="s">
        <v>124</v>
      </c>
      <c r="E337" s="91">
        <v>240</v>
      </c>
      <c r="F337" s="14">
        <v>60</v>
      </c>
      <c r="G337" s="92">
        <v>8</v>
      </c>
      <c r="H337" s="14">
        <f t="shared" si="10"/>
        <v>2</v>
      </c>
      <c r="I337" s="14">
        <f t="shared" si="11"/>
        <v>480</v>
      </c>
    </row>
    <row r="338" spans="1:68" s="19" customFormat="1" hidden="1" x14ac:dyDescent="0.25">
      <c r="A338" s="7">
        <v>1</v>
      </c>
      <c r="B338" s="8" t="s">
        <v>163</v>
      </c>
      <c r="C338" s="119" t="s">
        <v>231</v>
      </c>
      <c r="D338" s="180" t="s">
        <v>127</v>
      </c>
      <c r="E338" s="91">
        <v>240</v>
      </c>
      <c r="F338" s="14">
        <v>45</v>
      </c>
      <c r="G338" s="92">
        <v>8</v>
      </c>
      <c r="H338" s="14">
        <f t="shared" si="10"/>
        <v>2</v>
      </c>
      <c r="I338" s="14">
        <f t="shared" si="11"/>
        <v>360</v>
      </c>
    </row>
    <row r="339" spans="1:68" s="19" customFormat="1" hidden="1" x14ac:dyDescent="0.25">
      <c r="A339" s="7">
        <v>1</v>
      </c>
      <c r="B339" s="8" t="s">
        <v>163</v>
      </c>
      <c r="C339" s="119" t="s">
        <v>231</v>
      </c>
      <c r="D339" s="180" t="s">
        <v>128</v>
      </c>
      <c r="E339" s="91">
        <v>240</v>
      </c>
      <c r="F339" s="14">
        <v>170</v>
      </c>
      <c r="G339" s="92">
        <v>8</v>
      </c>
      <c r="H339" s="14">
        <f t="shared" si="10"/>
        <v>6</v>
      </c>
      <c r="I339" s="14">
        <f t="shared" si="11"/>
        <v>1360</v>
      </c>
    </row>
    <row r="340" spans="1:68" s="19" customFormat="1" hidden="1" x14ac:dyDescent="0.25">
      <c r="A340" s="7">
        <v>1</v>
      </c>
      <c r="B340" s="8" t="s">
        <v>163</v>
      </c>
      <c r="C340" s="119" t="s">
        <v>231</v>
      </c>
      <c r="D340" s="37" t="s">
        <v>71</v>
      </c>
      <c r="E340" s="91"/>
      <c r="F340" s="49">
        <f>SUM(F333:F339)</f>
        <v>1592</v>
      </c>
      <c r="G340" s="143">
        <f>I340/F340</f>
        <v>8</v>
      </c>
      <c r="H340" s="49">
        <f>SUM(H333:H339)</f>
        <v>54</v>
      </c>
      <c r="I340" s="49">
        <f>SUM(I333:I339)</f>
        <v>12736</v>
      </c>
    </row>
    <row r="341" spans="1:68" s="19" customFormat="1" hidden="1" x14ac:dyDescent="0.25">
      <c r="A341" s="7">
        <v>1</v>
      </c>
      <c r="B341" s="8" t="s">
        <v>163</v>
      </c>
      <c r="C341" s="119" t="s">
        <v>231</v>
      </c>
      <c r="D341" s="111" t="s">
        <v>67</v>
      </c>
      <c r="E341" s="53"/>
      <c r="F341" s="47">
        <f>SUM(F340,F331)</f>
        <v>1905</v>
      </c>
      <c r="G341" s="41">
        <f>I341/F341</f>
        <v>8.0608923884514443</v>
      </c>
      <c r="H341" s="47">
        <f>H331+H340</f>
        <v>63</v>
      </c>
      <c r="I341" s="47">
        <f>I331+I340</f>
        <v>15356</v>
      </c>
    </row>
    <row r="342" spans="1:68" s="19" customFormat="1" hidden="1" x14ac:dyDescent="0.25">
      <c r="A342" s="7"/>
      <c r="B342" s="8" t="s">
        <v>163</v>
      </c>
      <c r="C342" s="119" t="s">
        <v>231</v>
      </c>
      <c r="D342" s="181"/>
      <c r="E342" s="53"/>
      <c r="F342" s="76"/>
      <c r="G342" s="44"/>
      <c r="H342" s="76"/>
      <c r="I342" s="76"/>
    </row>
    <row r="343" spans="1:68" s="19" customFormat="1" ht="30" hidden="1" x14ac:dyDescent="0.25">
      <c r="A343" s="7"/>
      <c r="B343" s="8" t="s">
        <v>163</v>
      </c>
      <c r="C343" s="119" t="s">
        <v>231</v>
      </c>
      <c r="D343" s="55" t="s">
        <v>211</v>
      </c>
      <c r="E343" s="165"/>
      <c r="F343" s="182"/>
      <c r="G343" s="42"/>
      <c r="H343" s="74"/>
      <c r="I343" s="74"/>
    </row>
    <row r="344" spans="1:68" s="19" customFormat="1" ht="42" hidden="1" customHeight="1" x14ac:dyDescent="0.25">
      <c r="A344" s="7"/>
      <c r="B344" s="8" t="s">
        <v>163</v>
      </c>
      <c r="C344" s="119" t="s">
        <v>231</v>
      </c>
      <c r="D344" s="183" t="s">
        <v>212</v>
      </c>
      <c r="E344" s="53"/>
      <c r="F344" s="182"/>
      <c r="G344" s="42"/>
      <c r="H344" s="76"/>
      <c r="I344" s="76"/>
    </row>
    <row r="345" spans="1:68" s="19" customFormat="1" ht="42" hidden="1" customHeight="1" x14ac:dyDescent="0.25">
      <c r="A345" s="7"/>
      <c r="B345" s="8" t="s">
        <v>163</v>
      </c>
      <c r="C345" s="119" t="s">
        <v>231</v>
      </c>
      <c r="D345" s="184" t="s">
        <v>213</v>
      </c>
      <c r="E345" s="53"/>
      <c r="F345" s="182"/>
      <c r="G345" s="42"/>
      <c r="H345" s="77"/>
      <c r="I345" s="77"/>
    </row>
    <row r="346" spans="1:68" s="19" customFormat="1" ht="85.5" hidden="1" customHeight="1" x14ac:dyDescent="0.25">
      <c r="A346" s="7"/>
      <c r="B346" s="8" t="s">
        <v>163</v>
      </c>
      <c r="C346" s="119" t="s">
        <v>231</v>
      </c>
      <c r="D346" s="55" t="s">
        <v>207</v>
      </c>
      <c r="E346" s="165"/>
      <c r="F346" s="114"/>
      <c r="G346" s="42"/>
      <c r="H346" s="74"/>
      <c r="I346" s="74"/>
    </row>
    <row r="347" spans="1:68" s="95" customFormat="1" hidden="1" x14ac:dyDescent="0.25">
      <c r="A347" s="7">
        <v>1</v>
      </c>
      <c r="B347" s="8" t="s">
        <v>163</v>
      </c>
      <c r="C347" s="119" t="s">
        <v>231</v>
      </c>
      <c r="D347" s="93" t="s">
        <v>157</v>
      </c>
      <c r="E347" s="166"/>
      <c r="F347" s="166"/>
      <c r="G347" s="166"/>
      <c r="H347" s="166"/>
      <c r="I347" s="166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  <c r="AS347" s="19"/>
      <c r="AT347" s="19"/>
      <c r="AU347" s="19"/>
      <c r="AV347" s="19"/>
      <c r="AW347" s="19"/>
      <c r="AX347" s="19"/>
      <c r="AY347" s="19"/>
      <c r="AZ347" s="19"/>
      <c r="BA347" s="19"/>
      <c r="BB347" s="19"/>
      <c r="BC347" s="19"/>
      <c r="BD347" s="19"/>
      <c r="BE347" s="19"/>
      <c r="BF347" s="19"/>
      <c r="BG347" s="19"/>
      <c r="BH347" s="19"/>
      <c r="BI347" s="19"/>
      <c r="BJ347" s="19"/>
      <c r="BK347" s="19"/>
      <c r="BL347" s="19"/>
      <c r="BM347" s="19"/>
      <c r="BN347" s="19"/>
      <c r="BO347" s="19"/>
      <c r="BP347" s="19"/>
    </row>
    <row r="348" spans="1:68" hidden="1" x14ac:dyDescent="0.25">
      <c r="A348" s="7">
        <v>1</v>
      </c>
      <c r="C348" s="119" t="s">
        <v>231</v>
      </c>
      <c r="D348" s="185"/>
      <c r="E348" s="150"/>
      <c r="F348" s="14"/>
      <c r="G348" s="14"/>
      <c r="H348" s="14"/>
      <c r="I348" s="14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  <c r="AS348" s="19"/>
      <c r="AT348" s="19"/>
      <c r="AU348" s="19"/>
      <c r="AV348" s="19"/>
      <c r="AW348" s="19"/>
      <c r="AX348" s="19"/>
      <c r="AY348" s="19"/>
      <c r="AZ348" s="19"/>
      <c r="BA348" s="19"/>
      <c r="BB348" s="19"/>
      <c r="BC348" s="19"/>
      <c r="BD348" s="19"/>
      <c r="BE348" s="19"/>
      <c r="BF348" s="19"/>
      <c r="BG348" s="19"/>
      <c r="BH348" s="19"/>
      <c r="BI348" s="19"/>
      <c r="BJ348" s="19"/>
      <c r="BK348" s="19"/>
      <c r="BL348" s="19"/>
      <c r="BM348" s="19"/>
      <c r="BN348" s="19"/>
      <c r="BO348" s="19"/>
      <c r="BP348" s="19"/>
    </row>
    <row r="349" spans="1:68" ht="15.75" hidden="1" x14ac:dyDescent="0.25">
      <c r="A349" s="7">
        <v>1</v>
      </c>
      <c r="B349" s="8" t="s">
        <v>164</v>
      </c>
      <c r="C349" s="119" t="s">
        <v>231</v>
      </c>
      <c r="D349" s="168" t="s">
        <v>58</v>
      </c>
      <c r="E349" s="151"/>
      <c r="F349" s="14"/>
      <c r="G349" s="14"/>
      <c r="H349" s="14"/>
      <c r="I349" s="14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  <c r="AS349" s="19"/>
      <c r="AT349" s="19"/>
      <c r="AU349" s="19"/>
      <c r="AV349" s="19"/>
      <c r="AW349" s="19"/>
      <c r="AX349" s="19"/>
      <c r="AY349" s="19"/>
      <c r="AZ349" s="19"/>
      <c r="BA349" s="19"/>
      <c r="BB349" s="19"/>
      <c r="BC349" s="19"/>
      <c r="BD349" s="19"/>
      <c r="BE349" s="19"/>
      <c r="BF349" s="19"/>
      <c r="BG349" s="19"/>
      <c r="BH349" s="19"/>
      <c r="BI349" s="19"/>
      <c r="BJ349" s="19"/>
      <c r="BK349" s="19"/>
      <c r="BL349" s="19"/>
      <c r="BM349" s="19"/>
      <c r="BN349" s="19"/>
      <c r="BO349" s="19"/>
      <c r="BP349" s="19"/>
    </row>
    <row r="350" spans="1:68" hidden="1" x14ac:dyDescent="0.25">
      <c r="A350" s="7">
        <v>1</v>
      </c>
      <c r="B350" s="8" t="s">
        <v>164</v>
      </c>
      <c r="C350" s="119" t="s">
        <v>231</v>
      </c>
      <c r="D350" s="9" t="s">
        <v>4</v>
      </c>
      <c r="E350" s="151"/>
      <c r="F350" s="14"/>
      <c r="G350" s="14"/>
      <c r="H350" s="14"/>
      <c r="I350" s="14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  <c r="AS350" s="19"/>
      <c r="AT350" s="19"/>
      <c r="AU350" s="19"/>
      <c r="AV350" s="19"/>
      <c r="AW350" s="19"/>
      <c r="AX350" s="19"/>
      <c r="AY350" s="19"/>
      <c r="AZ350" s="19"/>
      <c r="BA350" s="19"/>
      <c r="BB350" s="19"/>
      <c r="BC350" s="19"/>
      <c r="BD350" s="19"/>
      <c r="BE350" s="19"/>
      <c r="BF350" s="19"/>
      <c r="BG350" s="19"/>
      <c r="BH350" s="19"/>
      <c r="BI350" s="19"/>
      <c r="BJ350" s="19"/>
      <c r="BK350" s="19"/>
      <c r="BL350" s="19"/>
      <c r="BM350" s="19"/>
      <c r="BN350" s="19"/>
      <c r="BO350" s="19"/>
      <c r="BP350" s="19"/>
    </row>
    <row r="351" spans="1:68" hidden="1" x14ac:dyDescent="0.25">
      <c r="A351" s="7">
        <v>1</v>
      </c>
      <c r="B351" s="8" t="s">
        <v>164</v>
      </c>
      <c r="C351" s="119" t="s">
        <v>231</v>
      </c>
      <c r="D351" s="15" t="s">
        <v>41</v>
      </c>
      <c r="E351" s="91">
        <v>340</v>
      </c>
      <c r="F351" s="14">
        <v>4860</v>
      </c>
      <c r="G351" s="92">
        <v>6.1</v>
      </c>
      <c r="H351" s="14">
        <f>ROUND(I351/E351,0)</f>
        <v>87</v>
      </c>
      <c r="I351" s="14">
        <f>ROUND(F351*G351,0)</f>
        <v>29646</v>
      </c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  <c r="AS351" s="19"/>
      <c r="AT351" s="19"/>
      <c r="AU351" s="19"/>
      <c r="AV351" s="19"/>
      <c r="AW351" s="19"/>
      <c r="AX351" s="19"/>
      <c r="AY351" s="19"/>
      <c r="AZ351" s="19"/>
      <c r="BA351" s="19"/>
      <c r="BB351" s="19"/>
      <c r="BC351" s="19"/>
      <c r="BD351" s="19"/>
      <c r="BE351" s="19"/>
      <c r="BF351" s="19"/>
      <c r="BG351" s="19"/>
      <c r="BH351" s="19"/>
      <c r="BI351" s="19"/>
      <c r="BJ351" s="19"/>
      <c r="BK351" s="19"/>
      <c r="BL351" s="19"/>
      <c r="BM351" s="19"/>
      <c r="BN351" s="19"/>
      <c r="BO351" s="19"/>
      <c r="BP351" s="19"/>
    </row>
    <row r="352" spans="1:68" hidden="1" x14ac:dyDescent="0.25">
      <c r="A352" s="7">
        <v>1</v>
      </c>
      <c r="B352" s="8" t="s">
        <v>164</v>
      </c>
      <c r="C352" s="119" t="s">
        <v>231</v>
      </c>
      <c r="D352" s="15" t="s">
        <v>39</v>
      </c>
      <c r="E352" s="91">
        <v>300</v>
      </c>
      <c r="F352" s="14">
        <v>1180</v>
      </c>
      <c r="G352" s="92">
        <v>5.7</v>
      </c>
      <c r="H352" s="14">
        <f>ROUND(I352/E352,0)</f>
        <v>22</v>
      </c>
      <c r="I352" s="14">
        <f>ROUND(F352*G352,0)</f>
        <v>6726</v>
      </c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  <c r="AS352" s="19"/>
      <c r="AT352" s="19"/>
      <c r="AU352" s="19"/>
      <c r="AV352" s="19"/>
      <c r="AW352" s="19"/>
      <c r="AX352" s="19"/>
      <c r="AY352" s="19"/>
      <c r="AZ352" s="19"/>
      <c r="BA352" s="19"/>
      <c r="BB352" s="19"/>
      <c r="BC352" s="19"/>
      <c r="BD352" s="19"/>
      <c r="BE352" s="19"/>
      <c r="BF352" s="19"/>
      <c r="BG352" s="19"/>
      <c r="BH352" s="19"/>
      <c r="BI352" s="19"/>
      <c r="BJ352" s="19"/>
      <c r="BK352" s="19"/>
      <c r="BL352" s="19"/>
      <c r="BM352" s="19"/>
      <c r="BN352" s="19"/>
      <c r="BO352" s="19"/>
      <c r="BP352" s="19"/>
    </row>
    <row r="353" spans="1:68" hidden="1" x14ac:dyDescent="0.25">
      <c r="A353" s="7">
        <v>1</v>
      </c>
      <c r="B353" s="8" t="s">
        <v>164</v>
      </c>
      <c r="C353" s="119" t="s">
        <v>231</v>
      </c>
      <c r="D353" s="15" t="s">
        <v>40</v>
      </c>
      <c r="E353" s="91">
        <v>340</v>
      </c>
      <c r="F353" s="14">
        <v>1400</v>
      </c>
      <c r="G353" s="92">
        <v>8</v>
      </c>
      <c r="H353" s="14">
        <f>ROUND(I353/E353,0)</f>
        <v>33</v>
      </c>
      <c r="I353" s="14">
        <f>ROUND(F353*G353,0)</f>
        <v>11200</v>
      </c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  <c r="AS353" s="19"/>
      <c r="AT353" s="19"/>
      <c r="AU353" s="19"/>
      <c r="AV353" s="19"/>
      <c r="AW353" s="19"/>
      <c r="AX353" s="19"/>
      <c r="AY353" s="19"/>
      <c r="AZ353" s="19"/>
      <c r="BA353" s="19"/>
      <c r="BB353" s="19"/>
      <c r="BC353" s="19"/>
      <c r="BD353" s="19"/>
      <c r="BE353" s="19"/>
      <c r="BF353" s="19"/>
      <c r="BG353" s="19"/>
      <c r="BH353" s="19"/>
      <c r="BI353" s="19"/>
      <c r="BJ353" s="19"/>
      <c r="BK353" s="19"/>
      <c r="BL353" s="19"/>
      <c r="BM353" s="19"/>
      <c r="BN353" s="19"/>
      <c r="BO353" s="19"/>
      <c r="BP353" s="19"/>
    </row>
    <row r="354" spans="1:68" s="19" customFormat="1" hidden="1" x14ac:dyDescent="0.25">
      <c r="A354" s="7">
        <v>1</v>
      </c>
      <c r="B354" s="8" t="s">
        <v>164</v>
      </c>
      <c r="C354" s="119" t="s">
        <v>231</v>
      </c>
      <c r="D354" s="138" t="s">
        <v>5</v>
      </c>
      <c r="E354" s="53"/>
      <c r="F354" s="47">
        <f>SUM(F351:F353)</f>
        <v>7440</v>
      </c>
      <c r="G354" s="41">
        <f>I354/F354</f>
        <v>6.3940860215053767</v>
      </c>
      <c r="H354" s="47">
        <f t="shared" ref="H354:I354" si="12">SUM(H351:H353)</f>
        <v>142</v>
      </c>
      <c r="I354" s="47">
        <f t="shared" si="12"/>
        <v>47572</v>
      </c>
    </row>
    <row r="355" spans="1:68" s="19" customFormat="1" hidden="1" x14ac:dyDescent="0.25">
      <c r="A355" s="7">
        <v>1</v>
      </c>
      <c r="B355" s="8" t="s">
        <v>164</v>
      </c>
      <c r="C355" s="119" t="s">
        <v>231</v>
      </c>
      <c r="D355" s="20" t="s">
        <v>84</v>
      </c>
      <c r="E355" s="66"/>
      <c r="F355" s="47"/>
      <c r="G355" s="14"/>
      <c r="H355" s="14"/>
      <c r="I355" s="14"/>
    </row>
    <row r="356" spans="1:68" s="19" customFormat="1" hidden="1" x14ac:dyDescent="0.25">
      <c r="A356" s="7"/>
      <c r="B356" s="8" t="s">
        <v>164</v>
      </c>
      <c r="C356" s="119" t="s">
        <v>231</v>
      </c>
      <c r="D356" s="69" t="s">
        <v>188</v>
      </c>
      <c r="E356" s="66"/>
      <c r="F356" s="47">
        <f>F358+F363</f>
        <v>65800</v>
      </c>
      <c r="G356" s="14"/>
      <c r="H356" s="14"/>
      <c r="I356" s="14"/>
      <c r="J356" s="102"/>
    </row>
    <row r="357" spans="1:68" s="19" customFormat="1" hidden="1" x14ac:dyDescent="0.25">
      <c r="A357" s="7"/>
      <c r="B357" s="8" t="s">
        <v>164</v>
      </c>
      <c r="C357" s="119" t="s">
        <v>231</v>
      </c>
      <c r="D357" s="23" t="s">
        <v>189</v>
      </c>
      <c r="E357" s="66"/>
      <c r="F357" s="47"/>
      <c r="G357" s="14"/>
      <c r="H357" s="14"/>
      <c r="I357" s="14"/>
      <c r="J357" s="102"/>
    </row>
    <row r="358" spans="1:68" s="19" customFormat="1" ht="30" hidden="1" x14ac:dyDescent="0.25">
      <c r="A358" s="7"/>
      <c r="B358" s="8" t="s">
        <v>164</v>
      </c>
      <c r="C358" s="119" t="s">
        <v>231</v>
      </c>
      <c r="D358" s="24" t="s">
        <v>190</v>
      </c>
      <c r="E358" s="66"/>
      <c r="F358" s="47">
        <f>F359</f>
        <v>62300</v>
      </c>
      <c r="G358" s="14"/>
      <c r="H358" s="14"/>
      <c r="I358" s="14"/>
      <c r="J358" s="102"/>
    </row>
    <row r="359" spans="1:68" s="19" customFormat="1" hidden="1" x14ac:dyDescent="0.25">
      <c r="A359" s="7"/>
      <c r="B359" s="8" t="s">
        <v>164</v>
      </c>
      <c r="C359" s="119" t="s">
        <v>231</v>
      </c>
      <c r="D359" s="23" t="s">
        <v>191</v>
      </c>
      <c r="E359" s="21"/>
      <c r="F359" s="25">
        <v>62300</v>
      </c>
      <c r="G359" s="11"/>
      <c r="H359" s="11"/>
      <c r="I359" s="11"/>
      <c r="J359" s="102"/>
    </row>
    <row r="360" spans="1:68" s="19" customFormat="1" ht="30" hidden="1" x14ac:dyDescent="0.25">
      <c r="A360" s="7"/>
      <c r="B360" s="8" t="s">
        <v>164</v>
      </c>
      <c r="C360" s="119" t="s">
        <v>231</v>
      </c>
      <c r="D360" s="23" t="s">
        <v>192</v>
      </c>
      <c r="E360" s="66"/>
      <c r="F360" s="47"/>
      <c r="G360" s="14"/>
      <c r="H360" s="14"/>
      <c r="I360" s="14"/>
      <c r="J360" s="102"/>
    </row>
    <row r="361" spans="1:68" s="19" customFormat="1" ht="45" hidden="1" x14ac:dyDescent="0.25">
      <c r="A361" s="7"/>
      <c r="B361" s="8" t="s">
        <v>164</v>
      </c>
      <c r="C361" s="119" t="s">
        <v>231</v>
      </c>
      <c r="D361" s="23" t="s">
        <v>193</v>
      </c>
      <c r="E361" s="66"/>
      <c r="F361" s="47"/>
      <c r="G361" s="14"/>
      <c r="H361" s="14"/>
      <c r="I361" s="14"/>
      <c r="J361" s="102"/>
    </row>
    <row r="362" spans="1:68" s="19" customFormat="1" ht="45" hidden="1" x14ac:dyDescent="0.25">
      <c r="A362" s="7"/>
      <c r="B362" s="8" t="s">
        <v>164</v>
      </c>
      <c r="C362" s="119" t="s">
        <v>231</v>
      </c>
      <c r="D362" s="23" t="s">
        <v>200</v>
      </c>
      <c r="E362" s="66"/>
      <c r="F362" s="47"/>
      <c r="G362" s="14"/>
      <c r="H362" s="14"/>
      <c r="I362" s="14"/>
      <c r="J362" s="102"/>
    </row>
    <row r="363" spans="1:68" s="19" customFormat="1" ht="45" hidden="1" x14ac:dyDescent="0.25">
      <c r="A363" s="7"/>
      <c r="B363" s="8" t="s">
        <v>164</v>
      </c>
      <c r="C363" s="119" t="s">
        <v>231</v>
      </c>
      <c r="D363" s="23" t="s">
        <v>201</v>
      </c>
      <c r="E363" s="66"/>
      <c r="F363" s="14">
        <v>3500</v>
      </c>
      <c r="G363" s="14"/>
      <c r="H363" s="14"/>
      <c r="I363" s="14"/>
      <c r="J363" s="102"/>
    </row>
    <row r="364" spans="1:68" s="19" customFormat="1" hidden="1" x14ac:dyDescent="0.25">
      <c r="A364" s="7"/>
      <c r="B364" s="8" t="s">
        <v>164</v>
      </c>
      <c r="C364" s="119" t="s">
        <v>231</v>
      </c>
      <c r="D364" s="22" t="s">
        <v>195</v>
      </c>
      <c r="E364" s="66"/>
      <c r="F364" s="14">
        <f>F365</f>
        <v>21000</v>
      </c>
      <c r="G364" s="14"/>
      <c r="H364" s="14"/>
      <c r="I364" s="14"/>
      <c r="J364" s="102"/>
    </row>
    <row r="365" spans="1:68" s="19" customFormat="1" hidden="1" x14ac:dyDescent="0.25">
      <c r="A365" s="7"/>
      <c r="B365" s="8" t="s">
        <v>164</v>
      </c>
      <c r="C365" s="119" t="s">
        <v>231</v>
      </c>
      <c r="D365" s="23" t="s">
        <v>204</v>
      </c>
      <c r="E365" s="66"/>
      <c r="F365" s="14">
        <v>21000</v>
      </c>
      <c r="G365" s="14"/>
      <c r="H365" s="14"/>
      <c r="I365" s="14"/>
      <c r="J365" s="102"/>
    </row>
    <row r="366" spans="1:68" s="19" customFormat="1" hidden="1" x14ac:dyDescent="0.25">
      <c r="A366" s="7"/>
      <c r="B366" s="8" t="s">
        <v>164</v>
      </c>
      <c r="C366" s="119" t="s">
        <v>231</v>
      </c>
      <c r="D366" s="23" t="s">
        <v>197</v>
      </c>
      <c r="E366" s="66"/>
      <c r="F366" s="47"/>
      <c r="G366" s="14"/>
      <c r="H366" s="14"/>
      <c r="I366" s="14"/>
      <c r="J366" s="102"/>
    </row>
    <row r="367" spans="1:68" s="19" customFormat="1" ht="29.25" hidden="1" x14ac:dyDescent="0.25">
      <c r="A367" s="7"/>
      <c r="B367" s="8" t="s">
        <v>164</v>
      </c>
      <c r="C367" s="119" t="s">
        <v>231</v>
      </c>
      <c r="D367" s="22" t="s">
        <v>198</v>
      </c>
      <c r="E367" s="66"/>
      <c r="F367" s="14"/>
      <c r="G367" s="14"/>
      <c r="H367" s="14"/>
      <c r="I367" s="14"/>
      <c r="J367" s="102"/>
    </row>
    <row r="368" spans="1:68" s="19" customFormat="1" hidden="1" x14ac:dyDescent="0.25">
      <c r="A368" s="7"/>
      <c r="B368" s="8" t="s">
        <v>164</v>
      </c>
      <c r="C368" s="119" t="s">
        <v>231</v>
      </c>
      <c r="D368" s="26" t="s">
        <v>94</v>
      </c>
      <c r="E368" s="66"/>
      <c r="F368" s="47"/>
      <c r="G368" s="14"/>
      <c r="H368" s="14"/>
      <c r="I368" s="14"/>
      <c r="J368" s="102"/>
    </row>
    <row r="369" spans="1:10" s="19" customFormat="1" ht="57.75" hidden="1" x14ac:dyDescent="0.25">
      <c r="A369" s="7">
        <v>1</v>
      </c>
      <c r="B369" s="8" t="s">
        <v>164</v>
      </c>
      <c r="C369" s="119" t="s">
        <v>231</v>
      </c>
      <c r="D369" s="22" t="s">
        <v>199</v>
      </c>
      <c r="E369" s="66"/>
      <c r="F369" s="14">
        <v>600</v>
      </c>
      <c r="G369" s="14"/>
      <c r="H369" s="14"/>
      <c r="I369" s="14"/>
      <c r="J369" s="102"/>
    </row>
    <row r="370" spans="1:10" s="19" customFormat="1" hidden="1" x14ac:dyDescent="0.25">
      <c r="A370" s="7">
        <v>1</v>
      </c>
      <c r="B370" s="8" t="s">
        <v>164</v>
      </c>
      <c r="C370" s="119" t="s">
        <v>231</v>
      </c>
      <c r="D370" s="27" t="s">
        <v>120</v>
      </c>
      <c r="E370" s="21"/>
      <c r="F370" s="49">
        <f>SUM(F371:F376)</f>
        <v>6491</v>
      </c>
      <c r="G370" s="14"/>
      <c r="H370" s="14"/>
      <c r="I370" s="14"/>
      <c r="J370" s="102"/>
    </row>
    <row r="371" spans="1:10" s="19" customFormat="1" ht="60" hidden="1" x14ac:dyDescent="0.25">
      <c r="A371" s="7">
        <v>1</v>
      </c>
      <c r="B371" s="8" t="s">
        <v>164</v>
      </c>
      <c r="C371" s="119" t="s">
        <v>231</v>
      </c>
      <c r="D371" s="186" t="s">
        <v>117</v>
      </c>
      <c r="E371" s="21"/>
      <c r="F371" s="14">
        <v>550</v>
      </c>
      <c r="G371" s="14"/>
      <c r="H371" s="14"/>
      <c r="I371" s="14"/>
      <c r="J371" s="102"/>
    </row>
    <row r="372" spans="1:10" s="19" customFormat="1" ht="60" hidden="1" x14ac:dyDescent="0.25">
      <c r="A372" s="7">
        <v>1</v>
      </c>
      <c r="B372" s="8" t="s">
        <v>164</v>
      </c>
      <c r="C372" s="119" t="s">
        <v>231</v>
      </c>
      <c r="D372" s="186" t="s">
        <v>122</v>
      </c>
      <c r="E372" s="21"/>
      <c r="F372" s="14">
        <v>50</v>
      </c>
      <c r="G372" s="14"/>
      <c r="H372" s="14"/>
      <c r="I372" s="14"/>
      <c r="J372" s="102"/>
    </row>
    <row r="373" spans="1:10" s="19" customFormat="1" ht="45" hidden="1" x14ac:dyDescent="0.25">
      <c r="A373" s="7"/>
      <c r="B373" s="8"/>
      <c r="C373" s="119" t="s">
        <v>231</v>
      </c>
      <c r="D373" s="186" t="s">
        <v>229</v>
      </c>
      <c r="E373" s="21"/>
      <c r="F373" s="14">
        <v>420</v>
      </c>
      <c r="G373" s="14"/>
      <c r="H373" s="14"/>
      <c r="I373" s="14"/>
      <c r="J373" s="102"/>
    </row>
    <row r="374" spans="1:10" s="19" customFormat="1" ht="45" hidden="1" x14ac:dyDescent="0.25">
      <c r="A374" s="7"/>
      <c r="B374" s="8"/>
      <c r="C374" s="119" t="s">
        <v>231</v>
      </c>
      <c r="D374" s="186" t="s">
        <v>216</v>
      </c>
      <c r="E374" s="21"/>
      <c r="F374" s="14">
        <v>1906</v>
      </c>
      <c r="G374" s="14"/>
      <c r="H374" s="14"/>
      <c r="I374" s="14"/>
      <c r="J374" s="102"/>
    </row>
    <row r="375" spans="1:10" s="19" customFormat="1" ht="75" hidden="1" x14ac:dyDescent="0.25">
      <c r="A375" s="7"/>
      <c r="B375" s="8"/>
      <c r="C375" s="119" t="s">
        <v>231</v>
      </c>
      <c r="D375" s="186" t="s">
        <v>221</v>
      </c>
      <c r="E375" s="21"/>
      <c r="F375" s="14">
        <v>65</v>
      </c>
      <c r="G375" s="14"/>
      <c r="H375" s="14"/>
      <c r="I375" s="14"/>
      <c r="J375" s="102"/>
    </row>
    <row r="376" spans="1:10" s="19" customFormat="1" ht="60" hidden="1" x14ac:dyDescent="0.25">
      <c r="A376" s="7"/>
      <c r="B376" s="8"/>
      <c r="C376" s="119" t="s">
        <v>231</v>
      </c>
      <c r="D376" s="57" t="s">
        <v>179</v>
      </c>
      <c r="E376" s="21"/>
      <c r="F376" s="14">
        <v>3500</v>
      </c>
      <c r="G376" s="14"/>
      <c r="H376" s="14"/>
      <c r="I376" s="14"/>
      <c r="J376" s="102"/>
    </row>
    <row r="377" spans="1:10" s="19" customFormat="1" hidden="1" x14ac:dyDescent="0.25">
      <c r="A377" s="7"/>
      <c r="B377" s="8" t="s">
        <v>164</v>
      </c>
      <c r="C377" s="119" t="s">
        <v>231</v>
      </c>
      <c r="D377" s="30" t="s">
        <v>143</v>
      </c>
      <c r="E377" s="21"/>
      <c r="F377" s="47">
        <f>F356</f>
        <v>65800</v>
      </c>
      <c r="G377" s="14"/>
      <c r="H377" s="14"/>
      <c r="I377" s="14"/>
    </row>
    <row r="378" spans="1:10" s="19" customFormat="1" ht="29.25" hidden="1" x14ac:dyDescent="0.25">
      <c r="A378" s="7"/>
      <c r="B378" s="8" t="s">
        <v>164</v>
      </c>
      <c r="C378" s="119" t="s">
        <v>231</v>
      </c>
      <c r="D378" s="30" t="s">
        <v>144</v>
      </c>
      <c r="E378" s="21"/>
      <c r="F378" s="47"/>
      <c r="G378" s="14"/>
      <c r="H378" s="14"/>
      <c r="I378" s="14"/>
    </row>
    <row r="379" spans="1:10" s="19" customFormat="1" hidden="1" x14ac:dyDescent="0.25">
      <c r="A379" s="7"/>
      <c r="B379" s="8" t="s">
        <v>164</v>
      </c>
      <c r="C379" s="119" t="s">
        <v>231</v>
      </c>
      <c r="D379" s="30" t="s">
        <v>145</v>
      </c>
      <c r="E379" s="21"/>
      <c r="F379" s="47">
        <f>F364</f>
        <v>21000</v>
      </c>
      <c r="G379" s="14"/>
      <c r="H379" s="14"/>
      <c r="I379" s="14"/>
    </row>
    <row r="380" spans="1:10" s="19" customFormat="1" ht="29.25" hidden="1" x14ac:dyDescent="0.25">
      <c r="A380" s="7"/>
      <c r="B380" s="8" t="s">
        <v>164</v>
      </c>
      <c r="C380" s="119" t="s">
        <v>231</v>
      </c>
      <c r="D380" s="30" t="s">
        <v>146</v>
      </c>
      <c r="E380" s="21"/>
      <c r="F380" s="47">
        <f>F367+F369</f>
        <v>600</v>
      </c>
      <c r="G380" s="14"/>
      <c r="H380" s="14"/>
      <c r="I380" s="14"/>
    </row>
    <row r="381" spans="1:10" s="19" customFormat="1" hidden="1" x14ac:dyDescent="0.25">
      <c r="A381" s="7"/>
      <c r="B381" s="8" t="s">
        <v>164</v>
      </c>
      <c r="C381" s="119" t="s">
        <v>231</v>
      </c>
      <c r="D381" s="31" t="s">
        <v>85</v>
      </c>
      <c r="E381" s="21"/>
      <c r="F381" s="47">
        <f>F377+F378+F365*2.9+F380</f>
        <v>127300</v>
      </c>
      <c r="G381" s="14"/>
      <c r="H381" s="14"/>
      <c r="I381" s="14"/>
    </row>
    <row r="382" spans="1:10" s="19" customFormat="1" hidden="1" x14ac:dyDescent="0.25">
      <c r="A382" s="7">
        <v>1</v>
      </c>
      <c r="B382" s="8" t="s">
        <v>164</v>
      </c>
      <c r="C382" s="119" t="s">
        <v>231</v>
      </c>
      <c r="D382" s="48" t="s">
        <v>6</v>
      </c>
      <c r="E382" s="17"/>
      <c r="F382" s="11"/>
      <c r="G382" s="14"/>
      <c r="H382" s="14"/>
      <c r="I382" s="14"/>
    </row>
    <row r="383" spans="1:10" s="19" customFormat="1" hidden="1" x14ac:dyDescent="0.25">
      <c r="A383" s="7">
        <v>1</v>
      </c>
      <c r="B383" s="8" t="s">
        <v>164</v>
      </c>
      <c r="C383" s="119" t="s">
        <v>231</v>
      </c>
      <c r="D383" s="63" t="s">
        <v>54</v>
      </c>
      <c r="E383" s="53"/>
      <c r="F383" s="14"/>
      <c r="G383" s="14"/>
      <c r="H383" s="14"/>
      <c r="I383" s="14"/>
    </row>
    <row r="384" spans="1:10" s="19" customFormat="1" hidden="1" x14ac:dyDescent="0.25">
      <c r="A384" s="7">
        <v>1</v>
      </c>
      <c r="B384" s="8" t="s">
        <v>164</v>
      </c>
      <c r="C384" s="119" t="s">
        <v>231</v>
      </c>
      <c r="D384" s="15" t="s">
        <v>41</v>
      </c>
      <c r="E384" s="91">
        <v>240</v>
      </c>
      <c r="F384" s="14">
        <v>150</v>
      </c>
      <c r="G384" s="92">
        <v>4</v>
      </c>
      <c r="H384" s="14">
        <f>ROUND(I384/E384,0)</f>
        <v>3</v>
      </c>
      <c r="I384" s="14">
        <f>ROUND(F384*G384,0)</f>
        <v>600</v>
      </c>
    </row>
    <row r="385" spans="1:68" s="19" customFormat="1" hidden="1" x14ac:dyDescent="0.25">
      <c r="A385" s="7">
        <v>1</v>
      </c>
      <c r="B385" s="8" t="s">
        <v>164</v>
      </c>
      <c r="C385" s="119" t="s">
        <v>231</v>
      </c>
      <c r="D385" s="15" t="s">
        <v>40</v>
      </c>
      <c r="E385" s="91">
        <v>240</v>
      </c>
      <c r="F385" s="14">
        <v>359</v>
      </c>
      <c r="G385" s="92">
        <v>9.5</v>
      </c>
      <c r="H385" s="14">
        <f>ROUND(I385/E385,0)</f>
        <v>14</v>
      </c>
      <c r="I385" s="14">
        <f>ROUND(F385*G385,0)</f>
        <v>3411</v>
      </c>
    </row>
    <row r="386" spans="1:68" s="19" customFormat="1" hidden="1" x14ac:dyDescent="0.25">
      <c r="A386" s="7">
        <v>1</v>
      </c>
      <c r="B386" s="8" t="s">
        <v>164</v>
      </c>
      <c r="C386" s="119" t="s">
        <v>231</v>
      </c>
      <c r="D386" s="37" t="s">
        <v>71</v>
      </c>
      <c r="E386" s="91"/>
      <c r="F386" s="49">
        <f>SUM(F384:F385)</f>
        <v>509</v>
      </c>
      <c r="G386" s="143">
        <f>I386/F386</f>
        <v>7.8801571709233791</v>
      </c>
      <c r="H386" s="49">
        <f>H384+H385</f>
        <v>17</v>
      </c>
      <c r="I386" s="49">
        <f>I384+I385</f>
        <v>4011</v>
      </c>
    </row>
    <row r="387" spans="1:68" hidden="1" x14ac:dyDescent="0.25">
      <c r="A387" s="7">
        <v>1</v>
      </c>
      <c r="B387" s="8" t="s">
        <v>164</v>
      </c>
      <c r="C387" s="119" t="s">
        <v>231</v>
      </c>
      <c r="D387" s="38" t="s">
        <v>67</v>
      </c>
      <c r="E387" s="53"/>
      <c r="F387" s="47">
        <f>F386</f>
        <v>509</v>
      </c>
      <c r="G387" s="158">
        <f>G386</f>
        <v>7.8801571709233791</v>
      </c>
      <c r="H387" s="47">
        <f>H386</f>
        <v>17</v>
      </c>
      <c r="I387" s="47">
        <f>I386</f>
        <v>4011</v>
      </c>
    </row>
    <row r="388" spans="1:68" s="149" customFormat="1" hidden="1" x14ac:dyDescent="0.25">
      <c r="A388" s="7">
        <v>1</v>
      </c>
      <c r="B388" s="8" t="s">
        <v>164</v>
      </c>
      <c r="C388" s="119" t="s">
        <v>231</v>
      </c>
      <c r="D388" s="93" t="s">
        <v>157</v>
      </c>
      <c r="E388" s="187"/>
      <c r="F388" s="187"/>
      <c r="G388" s="187"/>
      <c r="H388" s="187"/>
      <c r="I388" s="187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  <c r="AS388" s="19"/>
      <c r="AT388" s="19"/>
      <c r="AU388" s="19"/>
      <c r="AV388" s="19"/>
      <c r="AW388" s="19"/>
      <c r="AX388" s="19"/>
      <c r="AY388" s="19"/>
      <c r="AZ388" s="19"/>
      <c r="BA388" s="19"/>
      <c r="BB388" s="19"/>
      <c r="BC388" s="19"/>
      <c r="BD388" s="19"/>
      <c r="BE388" s="19"/>
      <c r="BF388" s="19"/>
      <c r="BG388" s="19"/>
      <c r="BH388" s="19"/>
      <c r="BI388" s="19"/>
      <c r="BJ388" s="19"/>
      <c r="BK388" s="19"/>
      <c r="BL388" s="19"/>
      <c r="BM388" s="19"/>
      <c r="BN388" s="19"/>
      <c r="BO388" s="19"/>
      <c r="BP388" s="19"/>
    </row>
    <row r="389" spans="1:68" hidden="1" x14ac:dyDescent="0.25">
      <c r="A389" s="7">
        <v>1</v>
      </c>
      <c r="C389" s="119" t="s">
        <v>231</v>
      </c>
      <c r="D389" s="167"/>
      <c r="E389" s="150"/>
      <c r="F389" s="14"/>
      <c r="G389" s="14"/>
      <c r="H389" s="14"/>
      <c r="I389" s="14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  <c r="AS389" s="19"/>
      <c r="AT389" s="19"/>
      <c r="AU389" s="19"/>
      <c r="AV389" s="19"/>
      <c r="AW389" s="19"/>
      <c r="AX389" s="19"/>
      <c r="AY389" s="19"/>
      <c r="AZ389" s="19"/>
      <c r="BA389" s="19"/>
      <c r="BB389" s="19"/>
      <c r="BC389" s="19"/>
      <c r="BD389" s="19"/>
      <c r="BE389" s="19"/>
      <c r="BF389" s="19"/>
      <c r="BG389" s="19"/>
      <c r="BH389" s="19"/>
      <c r="BI389" s="19"/>
      <c r="BJ389" s="19"/>
      <c r="BK389" s="19"/>
      <c r="BL389" s="19"/>
      <c r="BM389" s="19"/>
      <c r="BN389" s="19"/>
      <c r="BO389" s="19"/>
      <c r="BP389" s="19"/>
    </row>
    <row r="390" spans="1:68" ht="15.75" hidden="1" x14ac:dyDescent="0.25">
      <c r="A390" s="7">
        <v>1</v>
      </c>
      <c r="B390" s="8" t="s">
        <v>165</v>
      </c>
      <c r="C390" s="119" t="s">
        <v>231</v>
      </c>
      <c r="D390" s="168" t="s">
        <v>62</v>
      </c>
      <c r="E390" s="53"/>
      <c r="F390" s="14"/>
      <c r="G390" s="14"/>
      <c r="H390" s="14"/>
      <c r="I390" s="14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  <c r="AS390" s="19"/>
      <c r="AT390" s="19"/>
      <c r="AU390" s="19"/>
      <c r="AV390" s="19"/>
      <c r="AW390" s="19"/>
      <c r="AX390" s="19"/>
      <c r="AY390" s="19"/>
      <c r="AZ390" s="19"/>
      <c r="BA390" s="19"/>
      <c r="BB390" s="19"/>
      <c r="BC390" s="19"/>
      <c r="BD390" s="19"/>
      <c r="BE390" s="19"/>
      <c r="BF390" s="19"/>
      <c r="BG390" s="19"/>
      <c r="BH390" s="19"/>
      <c r="BI390" s="19"/>
      <c r="BJ390" s="19"/>
      <c r="BK390" s="19"/>
      <c r="BL390" s="19"/>
      <c r="BM390" s="19"/>
      <c r="BN390" s="19"/>
      <c r="BO390" s="19"/>
      <c r="BP390" s="19"/>
    </row>
    <row r="391" spans="1:68" hidden="1" x14ac:dyDescent="0.25">
      <c r="A391" s="7">
        <v>1</v>
      </c>
      <c r="B391" s="8" t="s">
        <v>165</v>
      </c>
      <c r="C391" s="119" t="s">
        <v>231</v>
      </c>
      <c r="D391" s="9" t="s">
        <v>4</v>
      </c>
      <c r="E391" s="53"/>
      <c r="F391" s="14"/>
      <c r="G391" s="14"/>
      <c r="H391" s="14"/>
      <c r="I391" s="14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  <c r="AS391" s="19"/>
      <c r="AT391" s="19"/>
      <c r="AU391" s="19"/>
      <c r="AV391" s="19"/>
      <c r="AW391" s="19"/>
      <c r="AX391" s="19"/>
      <c r="AY391" s="19"/>
      <c r="AZ391" s="19"/>
      <c r="BA391" s="19"/>
      <c r="BB391" s="19"/>
      <c r="BC391" s="19"/>
      <c r="BD391" s="19"/>
      <c r="BE391" s="19"/>
      <c r="BF391" s="19"/>
      <c r="BG391" s="19"/>
      <c r="BH391" s="19"/>
      <c r="BI391" s="19"/>
      <c r="BJ391" s="19"/>
      <c r="BK391" s="19"/>
      <c r="BL391" s="19"/>
      <c r="BM391" s="19"/>
      <c r="BN391" s="19"/>
      <c r="BO391" s="19"/>
      <c r="BP391" s="19"/>
    </row>
    <row r="392" spans="1:68" hidden="1" x14ac:dyDescent="0.25">
      <c r="A392" s="7">
        <v>1</v>
      </c>
      <c r="B392" s="8" t="s">
        <v>165</v>
      </c>
      <c r="C392" s="119" t="s">
        <v>231</v>
      </c>
      <c r="D392" s="15" t="s">
        <v>63</v>
      </c>
      <c r="E392" s="91">
        <v>340</v>
      </c>
      <c r="F392" s="14">
        <v>853</v>
      </c>
      <c r="G392" s="92">
        <v>14</v>
      </c>
      <c r="H392" s="14">
        <f>ROUND(I392/E392,0)</f>
        <v>35</v>
      </c>
      <c r="I392" s="14">
        <f>ROUND(F392*G392,0)</f>
        <v>11942</v>
      </c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  <c r="AS392" s="19"/>
      <c r="AT392" s="19"/>
      <c r="AU392" s="19"/>
      <c r="AV392" s="19"/>
      <c r="AW392" s="19"/>
      <c r="AX392" s="19"/>
      <c r="AY392" s="19"/>
      <c r="AZ392" s="19"/>
      <c r="BA392" s="19"/>
      <c r="BB392" s="19"/>
      <c r="BC392" s="19"/>
      <c r="BD392" s="19"/>
      <c r="BE392" s="19"/>
      <c r="BF392" s="19"/>
      <c r="BG392" s="19"/>
      <c r="BH392" s="19"/>
      <c r="BI392" s="19"/>
      <c r="BJ392" s="19"/>
      <c r="BK392" s="19"/>
      <c r="BL392" s="19"/>
      <c r="BM392" s="19"/>
      <c r="BN392" s="19"/>
      <c r="BO392" s="19"/>
      <c r="BP392" s="19"/>
    </row>
    <row r="393" spans="1:68" hidden="1" x14ac:dyDescent="0.25">
      <c r="A393" s="7">
        <v>1</v>
      </c>
      <c r="B393" s="8" t="s">
        <v>165</v>
      </c>
      <c r="C393" s="119" t="s">
        <v>231</v>
      </c>
      <c r="D393" s="15" t="s">
        <v>66</v>
      </c>
      <c r="E393" s="91">
        <v>340</v>
      </c>
      <c r="F393" s="14">
        <v>2169</v>
      </c>
      <c r="G393" s="92">
        <v>7.8</v>
      </c>
      <c r="H393" s="14">
        <f>ROUND(I393/E393,0)</f>
        <v>50</v>
      </c>
      <c r="I393" s="14">
        <f>ROUND(F393*G393,0)</f>
        <v>16918</v>
      </c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  <c r="AS393" s="19"/>
      <c r="AT393" s="19"/>
      <c r="AU393" s="19"/>
      <c r="AV393" s="19"/>
      <c r="AW393" s="19"/>
      <c r="AX393" s="19"/>
      <c r="AY393" s="19"/>
      <c r="AZ393" s="19"/>
      <c r="BA393" s="19"/>
      <c r="BB393" s="19"/>
      <c r="BC393" s="19"/>
      <c r="BD393" s="19"/>
      <c r="BE393" s="19"/>
      <c r="BF393" s="19"/>
      <c r="BG393" s="19"/>
      <c r="BH393" s="19"/>
      <c r="BI393" s="19"/>
      <c r="BJ393" s="19"/>
      <c r="BK393" s="19"/>
      <c r="BL393" s="19"/>
      <c r="BM393" s="19"/>
      <c r="BN393" s="19"/>
      <c r="BO393" s="19"/>
      <c r="BP393" s="19"/>
    </row>
    <row r="394" spans="1:68" s="19" customFormat="1" hidden="1" x14ac:dyDescent="0.25">
      <c r="A394" s="7">
        <v>1</v>
      </c>
      <c r="B394" s="8" t="s">
        <v>165</v>
      </c>
      <c r="C394" s="119" t="s">
        <v>231</v>
      </c>
      <c r="D394" s="138" t="s">
        <v>5</v>
      </c>
      <c r="E394" s="53"/>
      <c r="F394" s="47">
        <f>SUM(F392:F393)</f>
        <v>3022</v>
      </c>
      <c r="G394" s="41">
        <f>I394/F394</f>
        <v>9.5499669093315678</v>
      </c>
      <c r="H394" s="47">
        <f>H392+H393</f>
        <v>85</v>
      </c>
      <c r="I394" s="47">
        <f>I392+I393</f>
        <v>28860</v>
      </c>
      <c r="J394" s="54"/>
    </row>
    <row r="395" spans="1:68" s="19" customFormat="1" hidden="1" x14ac:dyDescent="0.25">
      <c r="A395" s="7">
        <v>1</v>
      </c>
      <c r="B395" s="8" t="s">
        <v>165</v>
      </c>
      <c r="C395" s="119" t="s">
        <v>231</v>
      </c>
      <c r="D395" s="16" t="s">
        <v>151</v>
      </c>
      <c r="E395" s="71"/>
      <c r="F395" s="47">
        <v>42</v>
      </c>
      <c r="G395" s="41"/>
      <c r="H395" s="47"/>
      <c r="I395" s="47"/>
      <c r="J395" s="54"/>
    </row>
    <row r="396" spans="1:68" s="19" customFormat="1" hidden="1" x14ac:dyDescent="0.25">
      <c r="A396" s="7">
        <v>1</v>
      </c>
      <c r="B396" s="8" t="s">
        <v>165</v>
      </c>
      <c r="C396" s="119" t="s">
        <v>231</v>
      </c>
      <c r="D396" s="20" t="s">
        <v>84</v>
      </c>
      <c r="E396" s="66"/>
      <c r="F396" s="47"/>
      <c r="G396" s="14"/>
      <c r="H396" s="14"/>
      <c r="I396" s="14"/>
      <c r="J396" s="54"/>
    </row>
    <row r="397" spans="1:68" s="19" customFormat="1" hidden="1" x14ac:dyDescent="0.25">
      <c r="A397" s="7"/>
      <c r="B397" s="8" t="s">
        <v>165</v>
      </c>
      <c r="C397" s="119" t="s">
        <v>231</v>
      </c>
      <c r="D397" s="22" t="s">
        <v>188</v>
      </c>
      <c r="E397" s="66"/>
      <c r="F397" s="47">
        <f>F399+F403</f>
        <v>25000</v>
      </c>
      <c r="G397" s="14"/>
      <c r="H397" s="14"/>
      <c r="I397" s="14"/>
      <c r="J397" s="102"/>
    </row>
    <row r="398" spans="1:68" s="19" customFormat="1" hidden="1" x14ac:dyDescent="0.25">
      <c r="A398" s="7"/>
      <c r="B398" s="8" t="s">
        <v>165</v>
      </c>
      <c r="C398" s="119" t="s">
        <v>231</v>
      </c>
      <c r="D398" s="23" t="s">
        <v>189</v>
      </c>
      <c r="E398" s="66"/>
      <c r="F398" s="47"/>
      <c r="G398" s="14"/>
      <c r="H398" s="14"/>
      <c r="I398" s="14"/>
      <c r="J398" s="102"/>
    </row>
    <row r="399" spans="1:68" s="19" customFormat="1" ht="30" hidden="1" x14ac:dyDescent="0.25">
      <c r="A399" s="7"/>
      <c r="B399" s="8" t="s">
        <v>165</v>
      </c>
      <c r="C399" s="119" t="s">
        <v>231</v>
      </c>
      <c r="D399" s="24" t="s">
        <v>190</v>
      </c>
      <c r="E399" s="66"/>
      <c r="F399" s="47">
        <f>F400</f>
        <v>25000</v>
      </c>
      <c r="G399" s="14"/>
      <c r="H399" s="14"/>
      <c r="I399" s="14"/>
      <c r="J399" s="102"/>
    </row>
    <row r="400" spans="1:68" s="19" customFormat="1" hidden="1" x14ac:dyDescent="0.25">
      <c r="A400" s="7"/>
      <c r="B400" s="8" t="s">
        <v>165</v>
      </c>
      <c r="C400" s="119" t="s">
        <v>231</v>
      </c>
      <c r="D400" s="23" t="s">
        <v>191</v>
      </c>
      <c r="E400" s="21"/>
      <c r="F400" s="25">
        <v>25000</v>
      </c>
      <c r="G400" s="11"/>
      <c r="H400" s="11"/>
      <c r="I400" s="11"/>
      <c r="J400" s="102"/>
    </row>
    <row r="401" spans="1:10" s="19" customFormat="1" ht="45" hidden="1" x14ac:dyDescent="0.25">
      <c r="A401" s="7"/>
      <c r="B401" s="8" t="s">
        <v>165</v>
      </c>
      <c r="C401" s="119" t="s">
        <v>231</v>
      </c>
      <c r="D401" s="23" t="s">
        <v>193</v>
      </c>
      <c r="E401" s="66"/>
      <c r="F401" s="14"/>
      <c r="G401" s="14"/>
      <c r="H401" s="14"/>
      <c r="I401" s="14"/>
      <c r="J401" s="102"/>
    </row>
    <row r="402" spans="1:10" s="19" customFormat="1" ht="45" hidden="1" x14ac:dyDescent="0.25">
      <c r="A402" s="7"/>
      <c r="B402" s="8" t="s">
        <v>165</v>
      </c>
      <c r="C402" s="119" t="s">
        <v>231</v>
      </c>
      <c r="D402" s="23" t="s">
        <v>200</v>
      </c>
      <c r="E402" s="66"/>
      <c r="F402" s="14"/>
      <c r="G402" s="14"/>
      <c r="H402" s="14"/>
      <c r="I402" s="14"/>
      <c r="J402" s="102"/>
    </row>
    <row r="403" spans="1:10" s="19" customFormat="1" ht="45" hidden="1" x14ac:dyDescent="0.25">
      <c r="A403" s="7"/>
      <c r="B403" s="8" t="s">
        <v>165</v>
      </c>
      <c r="C403" s="119" t="s">
        <v>231</v>
      </c>
      <c r="D403" s="5" t="s">
        <v>201</v>
      </c>
      <c r="E403" s="66"/>
      <c r="F403" s="14"/>
      <c r="G403" s="14"/>
      <c r="H403" s="14"/>
      <c r="I403" s="14"/>
      <c r="J403" s="102"/>
    </row>
    <row r="404" spans="1:10" s="19" customFormat="1" hidden="1" x14ac:dyDescent="0.25">
      <c r="A404" s="7"/>
      <c r="B404" s="8" t="s">
        <v>165</v>
      </c>
      <c r="C404" s="119" t="s">
        <v>231</v>
      </c>
      <c r="D404" s="22" t="s">
        <v>195</v>
      </c>
      <c r="E404" s="66"/>
      <c r="F404" s="14"/>
      <c r="G404" s="14"/>
      <c r="H404" s="14"/>
      <c r="I404" s="14"/>
      <c r="J404" s="102"/>
    </row>
    <row r="405" spans="1:10" s="19" customFormat="1" ht="29.25" hidden="1" x14ac:dyDescent="0.25">
      <c r="A405" s="7"/>
      <c r="B405" s="8" t="s">
        <v>165</v>
      </c>
      <c r="C405" s="119" t="s">
        <v>231</v>
      </c>
      <c r="D405" s="22" t="s">
        <v>198</v>
      </c>
      <c r="E405" s="66"/>
      <c r="F405" s="47"/>
      <c r="G405" s="14"/>
      <c r="H405" s="14"/>
      <c r="I405" s="14"/>
      <c r="J405" s="102"/>
    </row>
    <row r="406" spans="1:10" s="19" customFormat="1" hidden="1" x14ac:dyDescent="0.25">
      <c r="A406" s="7"/>
      <c r="B406" s="8" t="s">
        <v>165</v>
      </c>
      <c r="C406" s="119" t="s">
        <v>231</v>
      </c>
      <c r="D406" s="26" t="s">
        <v>94</v>
      </c>
      <c r="E406" s="66"/>
      <c r="F406" s="47"/>
      <c r="G406" s="14"/>
      <c r="H406" s="14"/>
      <c r="I406" s="14"/>
      <c r="J406" s="102"/>
    </row>
    <row r="407" spans="1:10" s="19" customFormat="1" ht="57.75" hidden="1" x14ac:dyDescent="0.25">
      <c r="A407" s="7"/>
      <c r="B407" s="8" t="s">
        <v>165</v>
      </c>
      <c r="C407" s="119" t="s">
        <v>231</v>
      </c>
      <c r="D407" s="22" t="s">
        <v>199</v>
      </c>
      <c r="E407" s="66"/>
      <c r="F407" s="47"/>
      <c r="G407" s="14"/>
      <c r="H407" s="14"/>
      <c r="I407" s="14"/>
      <c r="J407" s="102"/>
    </row>
    <row r="408" spans="1:10" s="19" customFormat="1" hidden="1" x14ac:dyDescent="0.25">
      <c r="A408" s="7"/>
      <c r="B408" s="8" t="s">
        <v>165</v>
      </c>
      <c r="C408" s="119" t="s">
        <v>231</v>
      </c>
      <c r="D408" s="27" t="s">
        <v>120</v>
      </c>
      <c r="E408" s="66"/>
      <c r="F408" s="47">
        <f>SUM(F409:F422)</f>
        <v>14040</v>
      </c>
      <c r="G408" s="14"/>
      <c r="H408" s="14"/>
      <c r="I408" s="14"/>
      <c r="J408" s="102"/>
    </row>
    <row r="409" spans="1:10" s="19" customFormat="1" hidden="1" x14ac:dyDescent="0.25">
      <c r="A409" s="7">
        <v>1</v>
      </c>
      <c r="B409" s="8" t="s">
        <v>165</v>
      </c>
      <c r="C409" s="119" t="s">
        <v>231</v>
      </c>
      <c r="D409" s="52" t="s">
        <v>108</v>
      </c>
      <c r="E409" s="21"/>
      <c r="F409" s="14">
        <v>130</v>
      </c>
      <c r="G409" s="14"/>
      <c r="H409" s="14"/>
      <c r="I409" s="14"/>
      <c r="J409" s="102"/>
    </row>
    <row r="410" spans="1:10" s="19" customFormat="1" hidden="1" x14ac:dyDescent="0.25">
      <c r="A410" s="7">
        <v>1</v>
      </c>
      <c r="B410" s="8" t="s">
        <v>165</v>
      </c>
      <c r="C410" s="119" t="s">
        <v>231</v>
      </c>
      <c r="D410" s="52" t="s">
        <v>12</v>
      </c>
      <c r="E410" s="21"/>
      <c r="F410" s="14">
        <v>2600</v>
      </c>
      <c r="G410" s="14"/>
      <c r="H410" s="14"/>
      <c r="I410" s="14"/>
      <c r="J410" s="102"/>
    </row>
    <row r="411" spans="1:10" s="19" customFormat="1" ht="30" hidden="1" x14ac:dyDescent="0.25">
      <c r="A411" s="7">
        <v>1</v>
      </c>
      <c r="B411" s="8" t="s">
        <v>165</v>
      </c>
      <c r="C411" s="119" t="s">
        <v>231</v>
      </c>
      <c r="D411" s="52" t="s">
        <v>21</v>
      </c>
      <c r="E411" s="21"/>
      <c r="F411" s="14">
        <v>3000</v>
      </c>
      <c r="G411" s="14"/>
      <c r="H411" s="14"/>
      <c r="I411" s="14"/>
      <c r="J411" s="102"/>
    </row>
    <row r="412" spans="1:10" s="19" customFormat="1" ht="30" hidden="1" x14ac:dyDescent="0.25">
      <c r="A412" s="7">
        <v>1</v>
      </c>
      <c r="B412" s="8" t="s">
        <v>165</v>
      </c>
      <c r="C412" s="119" t="s">
        <v>231</v>
      </c>
      <c r="D412" s="52" t="s">
        <v>177</v>
      </c>
      <c r="E412" s="21"/>
      <c r="F412" s="14"/>
      <c r="G412" s="14"/>
      <c r="H412" s="14"/>
      <c r="I412" s="14"/>
      <c r="J412" s="102"/>
    </row>
    <row r="413" spans="1:10" s="19" customFormat="1" ht="45" hidden="1" x14ac:dyDescent="0.25">
      <c r="A413" s="7"/>
      <c r="B413" s="8" t="s">
        <v>165</v>
      </c>
      <c r="C413" s="119" t="s">
        <v>231</v>
      </c>
      <c r="D413" s="52" t="s">
        <v>176</v>
      </c>
      <c r="E413" s="21"/>
      <c r="F413" s="14"/>
      <c r="G413" s="14"/>
      <c r="H413" s="14"/>
      <c r="I413" s="14"/>
      <c r="J413" s="102"/>
    </row>
    <row r="414" spans="1:10" s="19" customFormat="1" ht="45" hidden="1" x14ac:dyDescent="0.25">
      <c r="A414" s="7"/>
      <c r="B414" s="8" t="s">
        <v>165</v>
      </c>
      <c r="C414" s="119" t="s">
        <v>231</v>
      </c>
      <c r="D414" s="52" t="s">
        <v>152</v>
      </c>
      <c r="E414" s="21"/>
      <c r="F414" s="14"/>
      <c r="G414" s="14"/>
      <c r="H414" s="14"/>
      <c r="I414" s="14"/>
      <c r="J414" s="102"/>
    </row>
    <row r="415" spans="1:10" s="19" customFormat="1" ht="45" hidden="1" x14ac:dyDescent="0.25">
      <c r="A415" s="7"/>
      <c r="B415" s="8" t="s">
        <v>165</v>
      </c>
      <c r="C415" s="119" t="s">
        <v>231</v>
      </c>
      <c r="D415" s="52" t="s">
        <v>178</v>
      </c>
      <c r="E415" s="21"/>
      <c r="F415" s="14"/>
      <c r="G415" s="14"/>
      <c r="H415" s="14"/>
      <c r="I415" s="14"/>
      <c r="J415" s="102"/>
    </row>
    <row r="416" spans="1:10" s="19" customFormat="1" ht="45" hidden="1" x14ac:dyDescent="0.25">
      <c r="A416" s="7"/>
      <c r="B416" s="8"/>
      <c r="C416" s="119" t="s">
        <v>231</v>
      </c>
      <c r="D416" s="52" t="s">
        <v>210</v>
      </c>
      <c r="E416" s="21"/>
      <c r="F416" s="14"/>
      <c r="G416" s="14"/>
      <c r="H416" s="14"/>
      <c r="I416" s="14"/>
      <c r="J416" s="102"/>
    </row>
    <row r="417" spans="1:10" s="19" customFormat="1" ht="75" hidden="1" x14ac:dyDescent="0.25">
      <c r="A417" s="7"/>
      <c r="B417" s="8"/>
      <c r="C417" s="119" t="s">
        <v>231</v>
      </c>
      <c r="D417" s="29" t="s">
        <v>206</v>
      </c>
      <c r="E417" s="21"/>
      <c r="F417" s="14">
        <v>250</v>
      </c>
      <c r="G417" s="14"/>
      <c r="H417" s="14"/>
      <c r="I417" s="14"/>
      <c r="J417" s="102"/>
    </row>
    <row r="418" spans="1:10" s="102" customFormat="1" ht="45" hidden="1" x14ac:dyDescent="0.25">
      <c r="A418" s="7"/>
      <c r="B418" s="8"/>
      <c r="C418" s="119" t="s">
        <v>231</v>
      </c>
      <c r="D418" s="52" t="s">
        <v>155</v>
      </c>
      <c r="E418" s="66"/>
      <c r="F418" s="14">
        <v>160</v>
      </c>
      <c r="G418" s="117"/>
      <c r="H418" s="117"/>
      <c r="I418" s="117"/>
    </row>
    <row r="419" spans="1:10" s="19" customFormat="1" ht="30" hidden="1" x14ac:dyDescent="0.25">
      <c r="A419" s="7"/>
      <c r="B419" s="8" t="s">
        <v>165</v>
      </c>
      <c r="C419" s="119" t="s">
        <v>231</v>
      </c>
      <c r="D419" s="52" t="s">
        <v>103</v>
      </c>
      <c r="E419" s="21"/>
      <c r="F419" s="14">
        <v>3000</v>
      </c>
      <c r="G419" s="14"/>
      <c r="H419" s="14"/>
      <c r="I419" s="14"/>
      <c r="J419" s="102"/>
    </row>
    <row r="420" spans="1:10" s="19" customFormat="1" hidden="1" x14ac:dyDescent="0.25">
      <c r="A420" s="7"/>
      <c r="B420" s="8"/>
      <c r="C420" s="119" t="s">
        <v>231</v>
      </c>
      <c r="D420" s="52" t="s">
        <v>209</v>
      </c>
      <c r="E420" s="21"/>
      <c r="F420" s="14">
        <v>330</v>
      </c>
      <c r="G420" s="14"/>
      <c r="H420" s="14"/>
      <c r="I420" s="14"/>
      <c r="J420" s="102"/>
    </row>
    <row r="421" spans="1:10" s="19" customFormat="1" hidden="1" x14ac:dyDescent="0.25">
      <c r="A421" s="7"/>
      <c r="B421" s="8"/>
      <c r="C421" s="119" t="s">
        <v>231</v>
      </c>
      <c r="D421" s="52" t="s">
        <v>42</v>
      </c>
      <c r="E421" s="21"/>
      <c r="F421" s="14">
        <v>1570</v>
      </c>
      <c r="G421" s="14"/>
      <c r="H421" s="14"/>
      <c r="I421" s="14"/>
      <c r="J421" s="102"/>
    </row>
    <row r="422" spans="1:10" s="19" customFormat="1" hidden="1" x14ac:dyDescent="0.25">
      <c r="A422" s="7"/>
      <c r="B422" s="8"/>
      <c r="C422" s="119" t="s">
        <v>231</v>
      </c>
      <c r="D422" s="52" t="s">
        <v>20</v>
      </c>
      <c r="E422" s="21"/>
      <c r="F422" s="14">
        <v>3000</v>
      </c>
      <c r="G422" s="14"/>
      <c r="H422" s="14"/>
      <c r="I422" s="14"/>
      <c r="J422" s="102"/>
    </row>
    <row r="423" spans="1:10" s="19" customFormat="1" hidden="1" x14ac:dyDescent="0.25">
      <c r="A423" s="7"/>
      <c r="B423" s="8" t="s">
        <v>165</v>
      </c>
      <c r="C423" s="119" t="s">
        <v>231</v>
      </c>
      <c r="D423" s="30" t="s">
        <v>143</v>
      </c>
      <c r="E423" s="21"/>
      <c r="F423" s="47">
        <f>F397</f>
        <v>25000</v>
      </c>
      <c r="G423" s="14"/>
      <c r="H423" s="14"/>
      <c r="I423" s="14"/>
    </row>
    <row r="424" spans="1:10" s="19" customFormat="1" ht="29.25" hidden="1" x14ac:dyDescent="0.25">
      <c r="A424" s="7"/>
      <c r="B424" s="8" t="s">
        <v>165</v>
      </c>
      <c r="C424" s="119" t="s">
        <v>231</v>
      </c>
      <c r="D424" s="30" t="s">
        <v>144</v>
      </c>
      <c r="E424" s="21"/>
      <c r="F424" s="47"/>
      <c r="G424" s="14"/>
      <c r="H424" s="14"/>
      <c r="I424" s="14"/>
    </row>
    <row r="425" spans="1:10" s="19" customFormat="1" hidden="1" x14ac:dyDescent="0.25">
      <c r="A425" s="7"/>
      <c r="B425" s="8" t="s">
        <v>165</v>
      </c>
      <c r="C425" s="119" t="s">
        <v>231</v>
      </c>
      <c r="D425" s="30" t="s">
        <v>145</v>
      </c>
      <c r="E425" s="21"/>
      <c r="F425" s="47">
        <f>F404</f>
        <v>0</v>
      </c>
      <c r="G425" s="14"/>
      <c r="H425" s="14"/>
      <c r="I425" s="14"/>
    </row>
    <row r="426" spans="1:10" s="19" customFormat="1" ht="29.25" hidden="1" x14ac:dyDescent="0.25">
      <c r="A426" s="7"/>
      <c r="B426" s="8" t="s">
        <v>165</v>
      </c>
      <c r="C426" s="119" t="s">
        <v>231</v>
      </c>
      <c r="D426" s="30" t="s">
        <v>146</v>
      </c>
      <c r="E426" s="21"/>
      <c r="F426" s="47">
        <f>F405</f>
        <v>0</v>
      </c>
      <c r="G426" s="14"/>
      <c r="H426" s="14"/>
      <c r="I426" s="14"/>
    </row>
    <row r="427" spans="1:10" s="19" customFormat="1" hidden="1" x14ac:dyDescent="0.25">
      <c r="A427" s="7"/>
      <c r="B427" s="8" t="s">
        <v>165</v>
      </c>
      <c r="C427" s="119" t="s">
        <v>231</v>
      </c>
      <c r="D427" s="31" t="s">
        <v>85</v>
      </c>
      <c r="E427" s="21"/>
      <c r="F427" s="47">
        <f>F423+F424+F426</f>
        <v>25000</v>
      </c>
      <c r="G427" s="14"/>
      <c r="H427" s="14"/>
      <c r="I427" s="14"/>
    </row>
    <row r="428" spans="1:10" s="19" customFormat="1" hidden="1" x14ac:dyDescent="0.25">
      <c r="A428" s="7">
        <v>1</v>
      </c>
      <c r="B428" s="8" t="s">
        <v>165</v>
      </c>
      <c r="C428" s="119" t="s">
        <v>231</v>
      </c>
      <c r="D428" s="48" t="s">
        <v>6</v>
      </c>
      <c r="E428" s="91"/>
      <c r="F428" s="47"/>
      <c r="G428" s="47"/>
      <c r="H428" s="47"/>
      <c r="I428" s="47"/>
    </row>
    <row r="429" spans="1:10" s="19" customFormat="1" hidden="1" x14ac:dyDescent="0.25">
      <c r="A429" s="7">
        <v>1</v>
      </c>
      <c r="B429" s="8" t="s">
        <v>165</v>
      </c>
      <c r="C429" s="119" t="s">
        <v>231</v>
      </c>
      <c r="D429" s="63" t="s">
        <v>70</v>
      </c>
      <c r="E429" s="91"/>
      <c r="F429" s="47"/>
      <c r="G429" s="47"/>
      <c r="H429" s="47"/>
      <c r="I429" s="47"/>
    </row>
    <row r="430" spans="1:10" s="19" customFormat="1" hidden="1" x14ac:dyDescent="0.25">
      <c r="A430" s="7">
        <v>1</v>
      </c>
      <c r="B430" s="8" t="s">
        <v>165</v>
      </c>
      <c r="C430" s="119" t="s">
        <v>231</v>
      </c>
      <c r="D430" s="34" t="s">
        <v>63</v>
      </c>
      <c r="E430" s="91">
        <v>330</v>
      </c>
      <c r="F430" s="14">
        <v>399</v>
      </c>
      <c r="G430" s="92">
        <v>9</v>
      </c>
      <c r="H430" s="14">
        <f>ROUND(I430/E430,0)</f>
        <v>11</v>
      </c>
      <c r="I430" s="14">
        <f>ROUND(F430*G430,0)</f>
        <v>3591</v>
      </c>
    </row>
    <row r="431" spans="1:10" s="19" customFormat="1" hidden="1" x14ac:dyDescent="0.25">
      <c r="A431" s="7">
        <v>1</v>
      </c>
      <c r="B431" s="8" t="s">
        <v>165</v>
      </c>
      <c r="C431" s="119" t="s">
        <v>231</v>
      </c>
      <c r="D431" s="37" t="s">
        <v>8</v>
      </c>
      <c r="E431" s="53"/>
      <c r="F431" s="49">
        <f>SUM(F430)</f>
        <v>399</v>
      </c>
      <c r="G431" s="41">
        <f>I431/F431</f>
        <v>9</v>
      </c>
      <c r="H431" s="49">
        <f>H430</f>
        <v>11</v>
      </c>
      <c r="I431" s="49">
        <f>I430</f>
        <v>3591</v>
      </c>
    </row>
    <row r="432" spans="1:10" s="19" customFormat="1" hidden="1" x14ac:dyDescent="0.25">
      <c r="A432" s="7">
        <v>1</v>
      </c>
      <c r="B432" s="8" t="s">
        <v>165</v>
      </c>
      <c r="C432" s="119" t="s">
        <v>231</v>
      </c>
      <c r="D432" s="63" t="s">
        <v>13</v>
      </c>
      <c r="E432" s="91"/>
      <c r="F432" s="49"/>
      <c r="G432" s="188"/>
      <c r="H432" s="49"/>
      <c r="I432" s="49"/>
    </row>
    <row r="433" spans="1:68" s="19" customFormat="1" hidden="1" x14ac:dyDescent="0.25">
      <c r="A433" s="7">
        <v>1</v>
      </c>
      <c r="B433" s="8" t="s">
        <v>165</v>
      </c>
      <c r="C433" s="119" t="s">
        <v>231</v>
      </c>
      <c r="D433" s="15" t="s">
        <v>63</v>
      </c>
      <c r="E433" s="91">
        <v>240</v>
      </c>
      <c r="F433" s="14">
        <v>439</v>
      </c>
      <c r="G433" s="92">
        <v>7.6</v>
      </c>
      <c r="H433" s="14">
        <f>ROUND(I433/E433,0)</f>
        <v>14</v>
      </c>
      <c r="I433" s="14">
        <f>ROUND(F433*G433,0)</f>
        <v>3336</v>
      </c>
    </row>
    <row r="434" spans="1:68" s="19" customFormat="1" hidden="1" x14ac:dyDescent="0.25">
      <c r="A434" s="7">
        <v>1</v>
      </c>
      <c r="B434" s="8" t="s">
        <v>165</v>
      </c>
      <c r="C434" s="119" t="s">
        <v>231</v>
      </c>
      <c r="D434" s="189" t="s">
        <v>71</v>
      </c>
      <c r="E434" s="161"/>
      <c r="F434" s="49">
        <f>SUM(F433)</f>
        <v>439</v>
      </c>
      <c r="G434" s="188">
        <f>G433</f>
        <v>7.6</v>
      </c>
      <c r="H434" s="49">
        <f>H433</f>
        <v>14</v>
      </c>
      <c r="I434" s="49">
        <f>I433</f>
        <v>3336</v>
      </c>
    </row>
    <row r="435" spans="1:68" s="19" customFormat="1" hidden="1" x14ac:dyDescent="0.25">
      <c r="A435" s="7">
        <v>1</v>
      </c>
      <c r="B435" s="8" t="s">
        <v>165</v>
      </c>
      <c r="C435" s="119" t="s">
        <v>231</v>
      </c>
      <c r="D435" s="111" t="s">
        <v>67</v>
      </c>
      <c r="E435" s="53"/>
      <c r="F435" s="47">
        <f>F434+F431</f>
        <v>838</v>
      </c>
      <c r="G435" s="41">
        <f>I435/F435</f>
        <v>8.2661097852028647</v>
      </c>
      <c r="H435" s="47">
        <f>H431+H433</f>
        <v>25</v>
      </c>
      <c r="I435" s="47">
        <f>I431+I433</f>
        <v>6927</v>
      </c>
    </row>
    <row r="436" spans="1:68" s="19" customFormat="1" ht="30" hidden="1" x14ac:dyDescent="0.25">
      <c r="A436" s="7"/>
      <c r="B436" s="8" t="s">
        <v>165</v>
      </c>
      <c r="C436" s="119" t="s">
        <v>231</v>
      </c>
      <c r="D436" s="184" t="s">
        <v>211</v>
      </c>
      <c r="E436" s="165"/>
      <c r="F436" s="190"/>
      <c r="G436" s="42"/>
      <c r="H436" s="74"/>
      <c r="I436" s="74"/>
    </row>
    <row r="437" spans="1:68" s="19" customFormat="1" ht="30" hidden="1" x14ac:dyDescent="0.25">
      <c r="A437" s="7"/>
      <c r="B437" s="8"/>
      <c r="C437" s="119" t="s">
        <v>231</v>
      </c>
      <c r="D437" s="50" t="s">
        <v>212</v>
      </c>
      <c r="E437" s="165"/>
      <c r="F437" s="114"/>
      <c r="G437" s="44"/>
      <c r="H437" s="76"/>
      <c r="I437" s="76"/>
    </row>
    <row r="438" spans="1:68" s="19" customFormat="1" ht="30" hidden="1" x14ac:dyDescent="0.25">
      <c r="A438" s="7"/>
      <c r="B438" s="8" t="s">
        <v>165</v>
      </c>
      <c r="C438" s="119" t="s">
        <v>231</v>
      </c>
      <c r="D438" s="191" t="s">
        <v>213</v>
      </c>
      <c r="E438" s="192"/>
      <c r="F438" s="193"/>
      <c r="G438" s="194"/>
      <c r="H438" s="120"/>
      <c r="I438" s="120"/>
    </row>
    <row r="439" spans="1:68" s="149" customFormat="1" ht="15.75" hidden="1" thickBot="1" x14ac:dyDescent="0.3">
      <c r="A439" s="7">
        <v>1</v>
      </c>
      <c r="B439" s="8" t="s">
        <v>165</v>
      </c>
      <c r="C439" s="119" t="s">
        <v>231</v>
      </c>
      <c r="D439" s="195" t="s">
        <v>157</v>
      </c>
      <c r="E439" s="147"/>
      <c r="F439" s="147"/>
      <c r="G439" s="147"/>
      <c r="H439" s="147"/>
      <c r="I439" s="147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  <c r="AS439" s="19"/>
      <c r="AT439" s="19"/>
      <c r="AU439" s="19"/>
      <c r="AV439" s="19"/>
      <c r="AW439" s="19"/>
      <c r="AX439" s="19"/>
      <c r="AY439" s="19"/>
      <c r="AZ439" s="19"/>
      <c r="BA439" s="19"/>
      <c r="BB439" s="19"/>
      <c r="BC439" s="19"/>
      <c r="BD439" s="19"/>
      <c r="BE439" s="19"/>
      <c r="BF439" s="19"/>
      <c r="BG439" s="19"/>
      <c r="BH439" s="19"/>
      <c r="BI439" s="19"/>
      <c r="BJ439" s="19"/>
      <c r="BK439" s="19"/>
      <c r="BL439" s="19"/>
      <c r="BM439" s="19"/>
      <c r="BN439" s="19"/>
      <c r="BO439" s="19"/>
      <c r="BP439" s="19"/>
    </row>
    <row r="440" spans="1:68" ht="15.75" hidden="1" x14ac:dyDescent="0.25">
      <c r="A440" s="7">
        <v>1</v>
      </c>
      <c r="B440" s="126">
        <v>3241001</v>
      </c>
      <c r="C440" s="119" t="s">
        <v>231</v>
      </c>
      <c r="D440" s="233" t="s">
        <v>57</v>
      </c>
      <c r="E440" s="196"/>
      <c r="F440" s="115"/>
      <c r="G440" s="115"/>
      <c r="H440" s="115"/>
      <c r="I440" s="115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  <c r="AS440" s="19"/>
      <c r="AT440" s="19"/>
      <c r="AU440" s="19"/>
      <c r="AV440" s="19"/>
      <c r="AW440" s="19"/>
      <c r="AX440" s="19"/>
      <c r="AY440" s="19"/>
      <c r="AZ440" s="19"/>
      <c r="BA440" s="19"/>
      <c r="BB440" s="19"/>
      <c r="BC440" s="19"/>
      <c r="BD440" s="19"/>
      <c r="BE440" s="19"/>
      <c r="BF440" s="19"/>
      <c r="BG440" s="19"/>
      <c r="BH440" s="19"/>
      <c r="BI440" s="19"/>
      <c r="BJ440" s="19"/>
      <c r="BK440" s="19"/>
      <c r="BL440" s="19"/>
      <c r="BM440" s="19"/>
      <c r="BN440" s="19"/>
      <c r="BO440" s="19"/>
      <c r="BP440" s="19"/>
    </row>
    <row r="441" spans="1:68" hidden="1" x14ac:dyDescent="0.25">
      <c r="A441" s="7">
        <v>1</v>
      </c>
      <c r="B441" s="126">
        <v>3241001</v>
      </c>
      <c r="C441" s="119" t="s">
        <v>231</v>
      </c>
      <c r="D441" s="9" t="s">
        <v>4</v>
      </c>
      <c r="E441" s="53"/>
      <c r="F441" s="14"/>
      <c r="G441" s="14"/>
      <c r="H441" s="14"/>
      <c r="I441" s="14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  <c r="AS441" s="19"/>
      <c r="AT441" s="19"/>
      <c r="AU441" s="19"/>
      <c r="AV441" s="19"/>
      <c r="AW441" s="19"/>
      <c r="AX441" s="19"/>
      <c r="AY441" s="19"/>
      <c r="AZ441" s="19"/>
      <c r="BA441" s="19"/>
      <c r="BB441" s="19"/>
      <c r="BC441" s="19"/>
      <c r="BD441" s="19"/>
      <c r="BE441" s="19"/>
      <c r="BF441" s="19"/>
      <c r="BG441" s="19"/>
      <c r="BH441" s="19"/>
      <c r="BI441" s="19"/>
      <c r="BJ441" s="19"/>
      <c r="BK441" s="19"/>
      <c r="BL441" s="19"/>
      <c r="BM441" s="19"/>
      <c r="BN441" s="19"/>
      <c r="BO441" s="19"/>
      <c r="BP441" s="19"/>
    </row>
    <row r="442" spans="1:68" hidden="1" x14ac:dyDescent="0.25">
      <c r="A442" s="7">
        <v>1</v>
      </c>
      <c r="B442" s="126">
        <v>3241001</v>
      </c>
      <c r="C442" s="119" t="s">
        <v>231</v>
      </c>
      <c r="D442" s="15" t="s">
        <v>64</v>
      </c>
      <c r="E442" s="91">
        <v>320</v>
      </c>
      <c r="F442" s="14">
        <v>326</v>
      </c>
      <c r="G442" s="92">
        <v>13.6</v>
      </c>
      <c r="H442" s="14">
        <f t="shared" ref="H442:H447" si="13">ROUND(I442/E442,0)</f>
        <v>14</v>
      </c>
      <c r="I442" s="14">
        <f t="shared" ref="I442:I447" si="14">ROUND(F442*G442,0)</f>
        <v>4434</v>
      </c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  <c r="AS442" s="19"/>
      <c r="AT442" s="19"/>
      <c r="AU442" s="19"/>
      <c r="AV442" s="19"/>
      <c r="AW442" s="19"/>
      <c r="AX442" s="19"/>
      <c r="AY442" s="19"/>
      <c r="AZ442" s="19"/>
      <c r="BA442" s="19"/>
      <c r="BB442" s="19"/>
      <c r="BC442" s="19"/>
      <c r="BD442" s="19"/>
      <c r="BE442" s="19"/>
      <c r="BF442" s="19"/>
      <c r="BG442" s="19"/>
      <c r="BH442" s="19"/>
      <c r="BI442" s="19"/>
      <c r="BJ442" s="19"/>
      <c r="BK442" s="19"/>
      <c r="BL442" s="19"/>
      <c r="BM442" s="19"/>
      <c r="BN442" s="19"/>
      <c r="BO442" s="19"/>
      <c r="BP442" s="19"/>
    </row>
    <row r="443" spans="1:68" hidden="1" x14ac:dyDescent="0.25">
      <c r="A443" s="7">
        <v>1</v>
      </c>
      <c r="B443" s="126">
        <v>3241001</v>
      </c>
      <c r="C443" s="119" t="s">
        <v>231</v>
      </c>
      <c r="D443" s="15" t="s">
        <v>47</v>
      </c>
      <c r="E443" s="91">
        <v>320</v>
      </c>
      <c r="F443" s="14">
        <v>311</v>
      </c>
      <c r="G443" s="92">
        <v>12.5</v>
      </c>
      <c r="H443" s="14">
        <f t="shared" si="13"/>
        <v>12</v>
      </c>
      <c r="I443" s="14">
        <f t="shared" si="14"/>
        <v>3888</v>
      </c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  <c r="AS443" s="19"/>
      <c r="AT443" s="19"/>
      <c r="AU443" s="19"/>
      <c r="AV443" s="19"/>
      <c r="AW443" s="19"/>
      <c r="AX443" s="19"/>
      <c r="AY443" s="19"/>
      <c r="AZ443" s="19"/>
      <c r="BA443" s="19"/>
      <c r="BB443" s="19"/>
      <c r="BC443" s="19"/>
      <c r="BD443" s="19"/>
      <c r="BE443" s="19"/>
      <c r="BF443" s="19"/>
      <c r="BG443" s="19"/>
      <c r="BH443" s="19"/>
      <c r="BI443" s="19"/>
      <c r="BJ443" s="19"/>
      <c r="BK443" s="19"/>
      <c r="BL443" s="19"/>
      <c r="BM443" s="19"/>
      <c r="BN443" s="19"/>
      <c r="BO443" s="19"/>
      <c r="BP443" s="19"/>
    </row>
    <row r="444" spans="1:68" hidden="1" x14ac:dyDescent="0.25">
      <c r="A444" s="7">
        <v>1</v>
      </c>
      <c r="B444" s="126">
        <v>3241001</v>
      </c>
      <c r="C444" s="119" t="s">
        <v>231</v>
      </c>
      <c r="D444" s="15" t="s">
        <v>50</v>
      </c>
      <c r="E444" s="91">
        <v>320</v>
      </c>
      <c r="F444" s="14">
        <v>136</v>
      </c>
      <c r="G444" s="177">
        <v>13</v>
      </c>
      <c r="H444" s="14">
        <f t="shared" si="13"/>
        <v>6</v>
      </c>
      <c r="I444" s="14">
        <f t="shared" si="14"/>
        <v>1768</v>
      </c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  <c r="AS444" s="19"/>
      <c r="AT444" s="19"/>
      <c r="AU444" s="19"/>
      <c r="AV444" s="19"/>
      <c r="AW444" s="19"/>
      <c r="AX444" s="19"/>
      <c r="AY444" s="19"/>
      <c r="AZ444" s="19"/>
      <c r="BA444" s="19"/>
      <c r="BB444" s="19"/>
      <c r="BC444" s="19"/>
      <c r="BD444" s="19"/>
      <c r="BE444" s="19"/>
      <c r="BF444" s="19"/>
      <c r="BG444" s="19"/>
      <c r="BH444" s="19"/>
      <c r="BI444" s="19"/>
      <c r="BJ444" s="19"/>
      <c r="BK444" s="19"/>
      <c r="BL444" s="19"/>
      <c r="BM444" s="19"/>
      <c r="BN444" s="19"/>
      <c r="BO444" s="19"/>
      <c r="BP444" s="19"/>
    </row>
    <row r="445" spans="1:68" ht="30" hidden="1" x14ac:dyDescent="0.25">
      <c r="A445" s="7">
        <v>1</v>
      </c>
      <c r="B445" s="126">
        <v>3241001</v>
      </c>
      <c r="C445" s="119" t="s">
        <v>231</v>
      </c>
      <c r="D445" s="197" t="s">
        <v>59</v>
      </c>
      <c r="E445" s="91">
        <v>320</v>
      </c>
      <c r="F445" s="14">
        <v>569</v>
      </c>
      <c r="G445" s="178">
        <v>15</v>
      </c>
      <c r="H445" s="14">
        <f t="shared" si="13"/>
        <v>27</v>
      </c>
      <c r="I445" s="14">
        <f t="shared" si="14"/>
        <v>8535</v>
      </c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  <c r="AS445" s="19"/>
      <c r="AT445" s="19"/>
      <c r="AU445" s="19"/>
      <c r="AV445" s="19"/>
      <c r="AW445" s="19"/>
      <c r="AX445" s="19"/>
      <c r="AY445" s="19"/>
      <c r="AZ445" s="19"/>
      <c r="BA445" s="19"/>
      <c r="BB445" s="19"/>
      <c r="BC445" s="19"/>
      <c r="BD445" s="19"/>
      <c r="BE445" s="19"/>
      <c r="BF445" s="19"/>
      <c r="BG445" s="19"/>
      <c r="BH445" s="19"/>
      <c r="BI445" s="19"/>
      <c r="BJ445" s="19"/>
      <c r="BK445" s="19"/>
      <c r="BL445" s="19"/>
      <c r="BM445" s="19"/>
      <c r="BN445" s="19"/>
      <c r="BO445" s="19"/>
      <c r="BP445" s="19"/>
    </row>
    <row r="446" spans="1:68" hidden="1" x14ac:dyDescent="0.25">
      <c r="A446" s="7">
        <v>1</v>
      </c>
      <c r="B446" s="126">
        <v>3241001</v>
      </c>
      <c r="C446" s="119" t="s">
        <v>231</v>
      </c>
      <c r="D446" s="15" t="s">
        <v>32</v>
      </c>
      <c r="E446" s="91">
        <v>320</v>
      </c>
      <c r="F446" s="14">
        <v>1285</v>
      </c>
      <c r="G446" s="92">
        <v>9.6</v>
      </c>
      <c r="H446" s="14">
        <f t="shared" si="13"/>
        <v>39</v>
      </c>
      <c r="I446" s="14">
        <f t="shared" si="14"/>
        <v>12336</v>
      </c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  <c r="AS446" s="19"/>
      <c r="AT446" s="19"/>
      <c r="AU446" s="19"/>
      <c r="AV446" s="19"/>
      <c r="AW446" s="19"/>
      <c r="AX446" s="19"/>
      <c r="AY446" s="19"/>
      <c r="AZ446" s="19"/>
      <c r="BA446" s="19"/>
      <c r="BB446" s="19"/>
      <c r="BC446" s="19"/>
      <c r="BD446" s="19"/>
      <c r="BE446" s="19"/>
      <c r="BF446" s="19"/>
      <c r="BG446" s="19"/>
      <c r="BH446" s="19"/>
      <c r="BI446" s="19"/>
      <c r="BJ446" s="19"/>
      <c r="BK446" s="19"/>
      <c r="BL446" s="19"/>
      <c r="BM446" s="19"/>
      <c r="BN446" s="19"/>
      <c r="BO446" s="19"/>
      <c r="BP446" s="19"/>
    </row>
    <row r="447" spans="1:68" hidden="1" x14ac:dyDescent="0.25">
      <c r="A447" s="7">
        <v>1</v>
      </c>
      <c r="B447" s="126">
        <v>3241001</v>
      </c>
      <c r="C447" s="119" t="s">
        <v>231</v>
      </c>
      <c r="D447" s="15" t="s">
        <v>10</v>
      </c>
      <c r="E447" s="91">
        <v>320</v>
      </c>
      <c r="F447" s="14">
        <v>350</v>
      </c>
      <c r="G447" s="178">
        <v>11.2</v>
      </c>
      <c r="H447" s="14">
        <f t="shared" si="13"/>
        <v>12</v>
      </c>
      <c r="I447" s="14">
        <f t="shared" si="14"/>
        <v>3920</v>
      </c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  <c r="AS447" s="19"/>
      <c r="AT447" s="19"/>
      <c r="AU447" s="19"/>
      <c r="AV447" s="19"/>
      <c r="AW447" s="19"/>
      <c r="AX447" s="19"/>
      <c r="AY447" s="19"/>
      <c r="AZ447" s="19"/>
      <c r="BA447" s="19"/>
      <c r="BB447" s="19"/>
      <c r="BC447" s="19"/>
      <c r="BD447" s="19"/>
      <c r="BE447" s="19"/>
      <c r="BF447" s="19"/>
      <c r="BG447" s="19"/>
      <c r="BH447" s="19"/>
      <c r="BI447" s="19"/>
      <c r="BJ447" s="19"/>
      <c r="BK447" s="19"/>
      <c r="BL447" s="19"/>
      <c r="BM447" s="19"/>
      <c r="BN447" s="19"/>
      <c r="BO447" s="19"/>
      <c r="BP447" s="19"/>
    </row>
    <row r="448" spans="1:68" s="19" customFormat="1" hidden="1" x14ac:dyDescent="0.25">
      <c r="A448" s="7">
        <v>1</v>
      </c>
      <c r="B448" s="126">
        <v>3241001</v>
      </c>
      <c r="C448" s="119" t="s">
        <v>231</v>
      </c>
      <c r="D448" s="138" t="s">
        <v>5</v>
      </c>
      <c r="E448" s="53"/>
      <c r="F448" s="47">
        <f>SUM(F442:F447)</f>
        <v>2977</v>
      </c>
      <c r="G448" s="41">
        <f>I448/F448</f>
        <v>11.716829022505879</v>
      </c>
      <c r="H448" s="47">
        <f>SUM(H442:H447)</f>
        <v>110</v>
      </c>
      <c r="I448" s="47">
        <f>SUM(I442:I447)</f>
        <v>34881</v>
      </c>
      <c r="J448" s="54"/>
    </row>
    <row r="449" spans="1:9" s="102" customFormat="1" hidden="1" x14ac:dyDescent="0.25">
      <c r="A449" s="7">
        <v>1</v>
      </c>
      <c r="B449" s="126">
        <v>3241001</v>
      </c>
      <c r="C449" s="119" t="s">
        <v>231</v>
      </c>
      <c r="D449" s="20" t="s">
        <v>186</v>
      </c>
      <c r="E449" s="20"/>
      <c r="F449" s="123"/>
      <c r="G449" s="101"/>
      <c r="H449" s="101"/>
      <c r="I449" s="101"/>
    </row>
    <row r="450" spans="1:9" s="102" customFormat="1" hidden="1" x14ac:dyDescent="0.25">
      <c r="A450" s="7"/>
      <c r="B450" s="126">
        <v>3241001</v>
      </c>
      <c r="C450" s="119" t="s">
        <v>231</v>
      </c>
      <c r="D450" s="22" t="s">
        <v>132</v>
      </c>
      <c r="E450" s="20"/>
      <c r="F450" s="123">
        <f>F451+F452+F453+F454+F455</f>
        <v>40686</v>
      </c>
      <c r="G450" s="101"/>
      <c r="H450" s="101"/>
      <c r="I450" s="101"/>
    </row>
    <row r="451" spans="1:9" s="102" customFormat="1" hidden="1" x14ac:dyDescent="0.25">
      <c r="A451" s="7"/>
      <c r="B451" s="126">
        <v>3241001</v>
      </c>
      <c r="C451" s="119" t="s">
        <v>231</v>
      </c>
      <c r="D451" s="5" t="s">
        <v>92</v>
      </c>
      <c r="E451" s="20"/>
      <c r="F451" s="108">
        <v>5300</v>
      </c>
      <c r="G451" s="101"/>
      <c r="H451" s="101"/>
      <c r="I451" s="101"/>
    </row>
    <row r="452" spans="1:9" s="102" customFormat="1" ht="30" hidden="1" x14ac:dyDescent="0.25">
      <c r="A452" s="7"/>
      <c r="B452" s="126">
        <v>3241001</v>
      </c>
      <c r="C452" s="119" t="s">
        <v>231</v>
      </c>
      <c r="D452" s="5" t="s">
        <v>93</v>
      </c>
      <c r="E452" s="20"/>
      <c r="F452" s="108">
        <v>7542</v>
      </c>
      <c r="G452" s="101"/>
      <c r="H452" s="101"/>
      <c r="I452" s="101"/>
    </row>
    <row r="453" spans="1:9" s="102" customFormat="1" ht="30" hidden="1" x14ac:dyDescent="0.25">
      <c r="A453" s="7"/>
      <c r="B453" s="126">
        <v>3241001</v>
      </c>
      <c r="C453" s="119" t="s">
        <v>231</v>
      </c>
      <c r="D453" s="24" t="s">
        <v>230</v>
      </c>
      <c r="E453" s="20"/>
      <c r="F453" s="123">
        <v>6544</v>
      </c>
      <c r="G453" s="101"/>
      <c r="H453" s="101"/>
      <c r="I453" s="101"/>
    </row>
    <row r="454" spans="1:9" s="102" customFormat="1" ht="45" hidden="1" x14ac:dyDescent="0.25">
      <c r="A454" s="7"/>
      <c r="B454" s="126">
        <v>3241001</v>
      </c>
      <c r="C454" s="119" t="s">
        <v>231</v>
      </c>
      <c r="D454" s="23" t="s">
        <v>156</v>
      </c>
      <c r="E454" s="20"/>
      <c r="F454" s="108">
        <v>12500</v>
      </c>
      <c r="G454" s="101"/>
      <c r="H454" s="101"/>
      <c r="I454" s="101"/>
    </row>
    <row r="455" spans="1:9" s="102" customFormat="1" ht="45" hidden="1" x14ac:dyDescent="0.25">
      <c r="A455" s="7"/>
      <c r="B455" s="126">
        <v>3241001</v>
      </c>
      <c r="C455" s="119" t="s">
        <v>231</v>
      </c>
      <c r="D455" s="23" t="s">
        <v>133</v>
      </c>
      <c r="E455" s="20"/>
      <c r="F455" s="108">
        <v>8800</v>
      </c>
      <c r="G455" s="101"/>
      <c r="H455" s="101"/>
      <c r="I455" s="101"/>
    </row>
    <row r="456" spans="1:9" s="102" customFormat="1" ht="75" hidden="1" x14ac:dyDescent="0.25">
      <c r="A456" s="7"/>
      <c r="B456" s="126"/>
      <c r="C456" s="119" t="s">
        <v>231</v>
      </c>
      <c r="D456" s="234" t="s">
        <v>227</v>
      </c>
      <c r="E456" s="20"/>
      <c r="F456" s="108">
        <v>2300</v>
      </c>
      <c r="G456" s="101"/>
      <c r="H456" s="101"/>
      <c r="I456" s="101"/>
    </row>
    <row r="457" spans="1:9" s="102" customFormat="1" hidden="1" x14ac:dyDescent="0.25">
      <c r="A457" s="7"/>
      <c r="B457" s="126">
        <v>3241001</v>
      </c>
      <c r="C457" s="119" t="s">
        <v>231</v>
      </c>
      <c r="D457" s="104" t="s">
        <v>69</v>
      </c>
      <c r="E457" s="20"/>
      <c r="F457" s="123">
        <v>60333</v>
      </c>
      <c r="G457" s="101"/>
      <c r="H457" s="101"/>
      <c r="I457" s="101"/>
    </row>
    <row r="458" spans="1:9" s="102" customFormat="1" hidden="1" x14ac:dyDescent="0.25">
      <c r="A458" s="7"/>
      <c r="B458" s="126">
        <v>3241001</v>
      </c>
      <c r="C458" s="119" t="s">
        <v>231</v>
      </c>
      <c r="D458" s="26" t="s">
        <v>113</v>
      </c>
      <c r="E458" s="20"/>
      <c r="F458" s="108">
        <v>60333</v>
      </c>
      <c r="G458" s="101"/>
      <c r="H458" s="101"/>
      <c r="I458" s="101"/>
    </row>
    <row r="459" spans="1:9" s="102" customFormat="1" ht="47.25" hidden="1" x14ac:dyDescent="0.25">
      <c r="A459" s="7"/>
      <c r="B459" s="126">
        <v>3241001</v>
      </c>
      <c r="C459" s="119" t="s">
        <v>231</v>
      </c>
      <c r="D459" s="105" t="s">
        <v>180</v>
      </c>
      <c r="E459" s="20"/>
      <c r="F459" s="123">
        <f>F460+F465</f>
        <v>47565</v>
      </c>
      <c r="G459" s="101"/>
      <c r="H459" s="101"/>
      <c r="I459" s="101"/>
    </row>
    <row r="460" spans="1:9" s="102" customFormat="1" ht="30" hidden="1" x14ac:dyDescent="0.25">
      <c r="A460" s="7">
        <v>1</v>
      </c>
      <c r="B460" s="126">
        <v>3241001</v>
      </c>
      <c r="C460" s="119" t="s">
        <v>231</v>
      </c>
      <c r="D460" s="24" t="s">
        <v>134</v>
      </c>
      <c r="E460" s="106"/>
      <c r="F460" s="106">
        <f>SUM(F461:F464)</f>
        <v>465</v>
      </c>
      <c r="G460" s="101"/>
      <c r="H460" s="101"/>
      <c r="I460" s="101"/>
    </row>
    <row r="461" spans="1:9" s="102" customFormat="1" ht="30" hidden="1" x14ac:dyDescent="0.25">
      <c r="A461" s="7">
        <v>1</v>
      </c>
      <c r="B461" s="126">
        <v>3241001</v>
      </c>
      <c r="C461" s="119" t="s">
        <v>231</v>
      </c>
      <c r="D461" s="23" t="s">
        <v>135</v>
      </c>
      <c r="E461" s="106"/>
      <c r="F461" s="101"/>
      <c r="G461" s="101"/>
      <c r="H461" s="101"/>
      <c r="I461" s="101"/>
    </row>
    <row r="462" spans="1:9" s="102" customFormat="1" ht="45" hidden="1" x14ac:dyDescent="0.25">
      <c r="A462" s="7">
        <v>1</v>
      </c>
      <c r="B462" s="126">
        <v>3241001</v>
      </c>
      <c r="C462" s="119" t="s">
        <v>231</v>
      </c>
      <c r="D462" s="23" t="s">
        <v>136</v>
      </c>
      <c r="E462" s="106"/>
      <c r="F462" s="14"/>
      <c r="G462" s="101"/>
      <c r="H462" s="101"/>
      <c r="I462" s="101"/>
    </row>
    <row r="463" spans="1:9" s="102" customFormat="1" ht="30" hidden="1" x14ac:dyDescent="0.25">
      <c r="A463" s="7">
        <v>1</v>
      </c>
      <c r="B463" s="126">
        <v>3241001</v>
      </c>
      <c r="C463" s="119" t="s">
        <v>231</v>
      </c>
      <c r="D463" s="23" t="s">
        <v>137</v>
      </c>
      <c r="E463" s="106"/>
      <c r="F463" s="14">
        <v>115</v>
      </c>
      <c r="G463" s="101"/>
      <c r="H463" s="101"/>
      <c r="I463" s="101"/>
    </row>
    <row r="464" spans="1:9" s="102" customFormat="1" ht="30" hidden="1" x14ac:dyDescent="0.25">
      <c r="A464" s="7">
        <v>1</v>
      </c>
      <c r="B464" s="126">
        <v>3241001</v>
      </c>
      <c r="C464" s="119" t="s">
        <v>231</v>
      </c>
      <c r="D464" s="23" t="s">
        <v>138</v>
      </c>
      <c r="E464" s="106"/>
      <c r="F464" s="14">
        <v>350</v>
      </c>
      <c r="G464" s="101"/>
      <c r="H464" s="101"/>
      <c r="I464" s="101"/>
    </row>
    <row r="465" spans="1:10" s="19" customFormat="1" ht="30" hidden="1" x14ac:dyDescent="0.25">
      <c r="A465" s="7">
        <v>1</v>
      </c>
      <c r="B465" s="126">
        <v>3241001</v>
      </c>
      <c r="C465" s="119" t="s">
        <v>231</v>
      </c>
      <c r="D465" s="24" t="s">
        <v>139</v>
      </c>
      <c r="E465" s="21"/>
      <c r="F465" s="47">
        <f>SUM(F466:F468)</f>
        <v>47100</v>
      </c>
      <c r="G465" s="14"/>
      <c r="H465" s="14"/>
      <c r="I465" s="14"/>
    </row>
    <row r="466" spans="1:10" s="102" customFormat="1" ht="30" hidden="1" x14ac:dyDescent="0.25">
      <c r="A466" s="7">
        <v>1</v>
      </c>
      <c r="B466" s="126">
        <v>3241001</v>
      </c>
      <c r="C466" s="119" t="s">
        <v>231</v>
      </c>
      <c r="D466" s="23" t="s">
        <v>140</v>
      </c>
      <c r="E466" s="71"/>
      <c r="F466" s="14"/>
      <c r="G466" s="101"/>
      <c r="H466" s="101"/>
      <c r="I466" s="101"/>
    </row>
    <row r="467" spans="1:10" s="102" customFormat="1" ht="45" hidden="1" x14ac:dyDescent="0.25">
      <c r="A467" s="7">
        <v>1</v>
      </c>
      <c r="B467" s="126">
        <v>3241001</v>
      </c>
      <c r="C467" s="119" t="s">
        <v>231</v>
      </c>
      <c r="D467" s="23" t="s">
        <v>141</v>
      </c>
      <c r="E467" s="107"/>
      <c r="F467" s="101">
        <v>27000</v>
      </c>
      <c r="G467" s="108"/>
      <c r="H467" s="108"/>
      <c r="I467" s="108"/>
    </row>
    <row r="468" spans="1:10" s="102" customFormat="1" ht="45" hidden="1" x14ac:dyDescent="0.25">
      <c r="A468" s="7">
        <v>1</v>
      </c>
      <c r="B468" s="126">
        <v>3241001</v>
      </c>
      <c r="C468" s="119" t="s">
        <v>231</v>
      </c>
      <c r="D468" s="23" t="s">
        <v>142</v>
      </c>
      <c r="E468" s="21"/>
      <c r="F468" s="14">
        <v>20100</v>
      </c>
      <c r="G468" s="108"/>
      <c r="H468" s="108"/>
      <c r="I468" s="108"/>
    </row>
    <row r="469" spans="1:10" s="102" customFormat="1" hidden="1" x14ac:dyDescent="0.25">
      <c r="A469" s="7"/>
      <c r="B469" s="126"/>
      <c r="C469" s="119" t="s">
        <v>231</v>
      </c>
      <c r="D469" s="20" t="s">
        <v>72</v>
      </c>
      <c r="E469" s="21"/>
      <c r="F469" s="14"/>
      <c r="G469" s="108"/>
      <c r="H469" s="108"/>
      <c r="I469" s="108"/>
    </row>
    <row r="470" spans="1:10" s="102" customFormat="1" hidden="1" x14ac:dyDescent="0.25">
      <c r="A470" s="7">
        <v>1</v>
      </c>
      <c r="B470" s="126">
        <v>3241001</v>
      </c>
      <c r="C470" s="119" t="s">
        <v>231</v>
      </c>
      <c r="D470" s="22" t="s">
        <v>188</v>
      </c>
      <c r="E470" s="21"/>
      <c r="F470" s="14"/>
      <c r="G470" s="108"/>
      <c r="H470" s="108"/>
      <c r="I470" s="108"/>
    </row>
    <row r="471" spans="1:10" s="102" customFormat="1" hidden="1" x14ac:dyDescent="0.25">
      <c r="A471" s="7">
        <v>1</v>
      </c>
      <c r="B471" s="126">
        <v>3241001</v>
      </c>
      <c r="C471" s="119" t="s">
        <v>231</v>
      </c>
      <c r="D471" s="23" t="s">
        <v>189</v>
      </c>
      <c r="E471" s="21"/>
      <c r="F471" s="14"/>
      <c r="G471" s="108"/>
      <c r="H471" s="108"/>
      <c r="I471" s="108"/>
    </row>
    <row r="472" spans="1:10" s="102" customFormat="1" ht="30" hidden="1" x14ac:dyDescent="0.25">
      <c r="A472" s="7">
        <v>1</v>
      </c>
      <c r="B472" s="126">
        <v>3241001</v>
      </c>
      <c r="C472" s="119" t="s">
        <v>231</v>
      </c>
      <c r="D472" s="24" t="s">
        <v>190</v>
      </c>
      <c r="E472" s="21"/>
      <c r="F472" s="14"/>
      <c r="G472" s="108"/>
      <c r="H472" s="108"/>
      <c r="I472" s="108"/>
    </row>
    <row r="473" spans="1:10" s="19" customFormat="1" hidden="1" x14ac:dyDescent="0.25">
      <c r="A473" s="7"/>
      <c r="B473" s="126">
        <v>3241001</v>
      </c>
      <c r="C473" s="119" t="s">
        <v>231</v>
      </c>
      <c r="D473" s="23" t="s">
        <v>191</v>
      </c>
      <c r="E473" s="21"/>
      <c r="F473" s="21"/>
      <c r="G473" s="11"/>
      <c r="H473" s="11"/>
      <c r="I473" s="11"/>
      <c r="J473" s="102"/>
    </row>
    <row r="474" spans="1:10" s="102" customFormat="1" ht="30" hidden="1" x14ac:dyDescent="0.25">
      <c r="A474" s="7">
        <v>1</v>
      </c>
      <c r="B474" s="126">
        <v>3241001</v>
      </c>
      <c r="C474" s="119" t="s">
        <v>231</v>
      </c>
      <c r="D474" s="23" t="s">
        <v>192</v>
      </c>
      <c r="E474" s="21"/>
      <c r="F474" s="101"/>
      <c r="G474" s="108"/>
      <c r="H474" s="108"/>
      <c r="I474" s="108"/>
    </row>
    <row r="475" spans="1:10" s="102" customFormat="1" ht="45" hidden="1" x14ac:dyDescent="0.25">
      <c r="A475" s="7">
        <v>1</v>
      </c>
      <c r="B475" s="126">
        <v>3241001</v>
      </c>
      <c r="C475" s="119" t="s">
        <v>231</v>
      </c>
      <c r="D475" s="23" t="s">
        <v>193</v>
      </c>
      <c r="E475" s="21"/>
      <c r="F475" s="101"/>
      <c r="G475" s="108"/>
      <c r="H475" s="108"/>
      <c r="I475" s="108"/>
    </row>
    <row r="476" spans="1:10" s="102" customFormat="1" ht="45" hidden="1" x14ac:dyDescent="0.25">
      <c r="A476" s="7">
        <v>1</v>
      </c>
      <c r="B476" s="126">
        <v>3241001</v>
      </c>
      <c r="C476" s="119" t="s">
        <v>231</v>
      </c>
      <c r="D476" s="23" t="s">
        <v>200</v>
      </c>
      <c r="E476" s="21"/>
      <c r="F476" s="101"/>
      <c r="G476" s="108"/>
      <c r="H476" s="108"/>
      <c r="I476" s="108"/>
    </row>
    <row r="477" spans="1:10" s="102" customFormat="1" ht="45" hidden="1" x14ac:dyDescent="0.25">
      <c r="A477" s="7">
        <v>1</v>
      </c>
      <c r="B477" s="126">
        <v>3241001</v>
      </c>
      <c r="C477" s="119" t="s">
        <v>231</v>
      </c>
      <c r="D477" s="5" t="s">
        <v>201</v>
      </c>
      <c r="E477" s="21"/>
      <c r="F477" s="118"/>
      <c r="G477" s="108"/>
      <c r="H477" s="108"/>
      <c r="I477" s="108"/>
    </row>
    <row r="478" spans="1:10" s="102" customFormat="1" hidden="1" x14ac:dyDescent="0.25">
      <c r="A478" s="7">
        <v>1</v>
      </c>
      <c r="B478" s="126">
        <v>3241001</v>
      </c>
      <c r="C478" s="119" t="s">
        <v>231</v>
      </c>
      <c r="D478" s="22" t="s">
        <v>195</v>
      </c>
      <c r="E478" s="21"/>
      <c r="F478" s="14">
        <f>F479</f>
        <v>300</v>
      </c>
      <c r="G478" s="108"/>
      <c r="H478" s="108"/>
      <c r="I478" s="108"/>
    </row>
    <row r="479" spans="1:10" s="102" customFormat="1" hidden="1" x14ac:dyDescent="0.25">
      <c r="A479" s="7">
        <v>1</v>
      </c>
      <c r="B479" s="126">
        <v>3241001</v>
      </c>
      <c r="C479" s="119" t="s">
        <v>231</v>
      </c>
      <c r="D479" s="22" t="s">
        <v>196</v>
      </c>
      <c r="E479" s="21"/>
      <c r="F479" s="14">
        <v>300</v>
      </c>
      <c r="G479" s="108"/>
      <c r="H479" s="108"/>
      <c r="I479" s="108"/>
    </row>
    <row r="480" spans="1:10" s="102" customFormat="1" hidden="1" x14ac:dyDescent="0.25">
      <c r="A480" s="7">
        <v>1</v>
      </c>
      <c r="B480" s="126">
        <v>3241001</v>
      </c>
      <c r="C480" s="119" t="s">
        <v>231</v>
      </c>
      <c r="D480" s="23" t="s">
        <v>197</v>
      </c>
      <c r="E480" s="21"/>
      <c r="F480" s="62"/>
      <c r="G480" s="108"/>
      <c r="H480" s="108"/>
      <c r="I480" s="108"/>
    </row>
    <row r="481" spans="1:10" s="102" customFormat="1" hidden="1" x14ac:dyDescent="0.25">
      <c r="A481" s="7">
        <v>1</v>
      </c>
      <c r="B481" s="126">
        <v>3241001</v>
      </c>
      <c r="C481" s="119" t="s">
        <v>231</v>
      </c>
      <c r="D481" s="67" t="s">
        <v>202</v>
      </c>
      <c r="E481" s="21"/>
      <c r="F481" s="62"/>
      <c r="G481" s="108"/>
      <c r="H481" s="108"/>
      <c r="I481" s="108"/>
    </row>
    <row r="482" spans="1:10" s="102" customFormat="1" ht="29.25" hidden="1" x14ac:dyDescent="0.25">
      <c r="A482" s="7">
        <v>1</v>
      </c>
      <c r="B482" s="126">
        <v>3241001</v>
      </c>
      <c r="C482" s="119" t="s">
        <v>231</v>
      </c>
      <c r="D482" s="22" t="s">
        <v>198</v>
      </c>
      <c r="E482" s="21"/>
      <c r="F482" s="62">
        <f>17500-F484</f>
        <v>16600</v>
      </c>
      <c r="G482" s="108"/>
      <c r="H482" s="108"/>
      <c r="I482" s="108"/>
    </row>
    <row r="483" spans="1:10" s="102" customFormat="1" hidden="1" x14ac:dyDescent="0.25">
      <c r="A483" s="7">
        <v>1</v>
      </c>
      <c r="B483" s="126">
        <v>3241001</v>
      </c>
      <c r="C483" s="119" t="s">
        <v>231</v>
      </c>
      <c r="D483" s="26" t="s">
        <v>94</v>
      </c>
      <c r="E483" s="21"/>
      <c r="F483" s="62">
        <v>5000</v>
      </c>
      <c r="G483" s="108"/>
      <c r="H483" s="108"/>
      <c r="I483" s="108"/>
    </row>
    <row r="484" spans="1:10" s="102" customFormat="1" ht="57.75" hidden="1" x14ac:dyDescent="0.25">
      <c r="A484" s="7">
        <v>1</v>
      </c>
      <c r="B484" s="126">
        <v>3241001</v>
      </c>
      <c r="C484" s="119" t="s">
        <v>231</v>
      </c>
      <c r="D484" s="22" t="s">
        <v>199</v>
      </c>
      <c r="E484" s="21"/>
      <c r="F484" s="14">
        <v>900</v>
      </c>
      <c r="G484" s="108"/>
      <c r="H484" s="108"/>
      <c r="I484" s="108"/>
    </row>
    <row r="485" spans="1:10" s="102" customFormat="1" hidden="1" x14ac:dyDescent="0.25">
      <c r="A485" s="7">
        <v>1</v>
      </c>
      <c r="B485" s="126">
        <v>3241001</v>
      </c>
      <c r="C485" s="119" t="s">
        <v>231</v>
      </c>
      <c r="D485" s="27" t="s">
        <v>120</v>
      </c>
      <c r="E485" s="21"/>
      <c r="F485" s="47">
        <f>SUM(F486:F492)</f>
        <v>117532</v>
      </c>
      <c r="G485" s="108"/>
      <c r="H485" s="108"/>
      <c r="I485" s="108"/>
    </row>
    <row r="486" spans="1:10" s="102" customFormat="1" hidden="1" x14ac:dyDescent="0.25">
      <c r="A486" s="7">
        <v>1</v>
      </c>
      <c r="B486" s="126">
        <v>3241001</v>
      </c>
      <c r="C486" s="119" t="s">
        <v>231</v>
      </c>
      <c r="D486" s="26" t="s">
        <v>45</v>
      </c>
      <c r="E486" s="21"/>
      <c r="F486" s="14">
        <v>60486</v>
      </c>
      <c r="G486" s="108"/>
      <c r="H486" s="108"/>
      <c r="I486" s="108"/>
    </row>
    <row r="487" spans="1:10" s="102" customFormat="1" hidden="1" x14ac:dyDescent="0.25">
      <c r="A487" s="7">
        <v>1</v>
      </c>
      <c r="B487" s="126">
        <v>3241001</v>
      </c>
      <c r="C487" s="119" t="s">
        <v>231</v>
      </c>
      <c r="D487" s="26" t="s">
        <v>115</v>
      </c>
      <c r="E487" s="21"/>
      <c r="F487" s="114">
        <v>19000</v>
      </c>
      <c r="G487" s="108"/>
      <c r="H487" s="108"/>
      <c r="I487" s="108"/>
    </row>
    <row r="488" spans="1:10" s="102" customFormat="1" ht="30" hidden="1" x14ac:dyDescent="0.25">
      <c r="A488" s="7">
        <v>1</v>
      </c>
      <c r="B488" s="126">
        <v>3241001</v>
      </c>
      <c r="C488" s="119" t="s">
        <v>231</v>
      </c>
      <c r="D488" s="26" t="s">
        <v>100</v>
      </c>
      <c r="E488" s="21"/>
      <c r="F488" s="14">
        <v>5500</v>
      </c>
      <c r="G488" s="108"/>
      <c r="H488" s="108"/>
      <c r="I488" s="108"/>
    </row>
    <row r="489" spans="1:10" s="19" customFormat="1" ht="45" hidden="1" x14ac:dyDescent="0.25">
      <c r="A489" s="7">
        <v>1</v>
      </c>
      <c r="B489" s="126">
        <v>3241001</v>
      </c>
      <c r="C489" s="119" t="s">
        <v>231</v>
      </c>
      <c r="D489" s="26" t="s">
        <v>174</v>
      </c>
      <c r="E489" s="154"/>
      <c r="F489" s="118">
        <v>30401</v>
      </c>
      <c r="G489" s="117"/>
      <c r="H489" s="117"/>
      <c r="I489" s="117"/>
      <c r="J489" s="102"/>
    </row>
    <row r="490" spans="1:10" s="102" customFormat="1" ht="30" hidden="1" x14ac:dyDescent="0.25">
      <c r="A490" s="7">
        <v>1</v>
      </c>
      <c r="B490" s="126">
        <v>3241001</v>
      </c>
      <c r="C490" s="119" t="s">
        <v>231</v>
      </c>
      <c r="D490" s="26" t="s">
        <v>148</v>
      </c>
      <c r="E490" s="106"/>
      <c r="F490" s="118">
        <v>55</v>
      </c>
      <c r="G490" s="117"/>
      <c r="H490" s="117"/>
      <c r="I490" s="117"/>
    </row>
    <row r="491" spans="1:10" s="102" customFormat="1" ht="30" hidden="1" x14ac:dyDescent="0.25">
      <c r="A491" s="7">
        <v>1</v>
      </c>
      <c r="B491" s="126">
        <v>3241001</v>
      </c>
      <c r="C491" s="119" t="s">
        <v>231</v>
      </c>
      <c r="D491" s="26" t="s">
        <v>147</v>
      </c>
      <c r="E491" s="21"/>
      <c r="F491" s="14">
        <v>1400</v>
      </c>
      <c r="G491" s="117"/>
      <c r="H491" s="117"/>
      <c r="I491" s="117"/>
    </row>
    <row r="492" spans="1:10" s="102" customFormat="1" hidden="1" x14ac:dyDescent="0.25">
      <c r="A492" s="7"/>
      <c r="B492" s="126"/>
      <c r="C492" s="119" t="s">
        <v>231</v>
      </c>
      <c r="D492" s="26" t="s">
        <v>95</v>
      </c>
      <c r="E492" s="106"/>
      <c r="F492" s="118">
        <v>690</v>
      </c>
      <c r="G492" s="117"/>
      <c r="H492" s="117"/>
      <c r="I492" s="117"/>
    </row>
    <row r="493" spans="1:10" s="102" customFormat="1" hidden="1" x14ac:dyDescent="0.25">
      <c r="A493" s="7"/>
      <c r="B493" s="126">
        <v>3241001</v>
      </c>
      <c r="C493" s="119" t="s">
        <v>231</v>
      </c>
      <c r="D493" s="30" t="s">
        <v>143</v>
      </c>
      <c r="E493" s="21"/>
      <c r="F493" s="47">
        <f>F470+F450</f>
        <v>40686</v>
      </c>
      <c r="G493" s="117"/>
      <c r="H493" s="117"/>
      <c r="I493" s="117"/>
    </row>
    <row r="494" spans="1:10" s="102" customFormat="1" ht="29.25" hidden="1" x14ac:dyDescent="0.25">
      <c r="A494" s="7"/>
      <c r="B494" s="126">
        <v>3241001</v>
      </c>
      <c r="C494" s="119" t="s">
        <v>231</v>
      </c>
      <c r="D494" s="30" t="s">
        <v>144</v>
      </c>
      <c r="E494" s="21"/>
      <c r="F494" s="47">
        <f>F459</f>
        <v>47565</v>
      </c>
      <c r="G494" s="117"/>
      <c r="H494" s="117"/>
      <c r="I494" s="117"/>
    </row>
    <row r="495" spans="1:10" s="102" customFormat="1" hidden="1" x14ac:dyDescent="0.25">
      <c r="A495" s="7"/>
      <c r="B495" s="126">
        <v>3241001</v>
      </c>
      <c r="C495" s="119" t="s">
        <v>231</v>
      </c>
      <c r="D495" s="30" t="s">
        <v>145</v>
      </c>
      <c r="E495" s="21"/>
      <c r="F495" s="47">
        <f>F478+F457</f>
        <v>60633</v>
      </c>
      <c r="G495" s="117"/>
      <c r="H495" s="117"/>
      <c r="I495" s="117"/>
    </row>
    <row r="496" spans="1:10" s="102" customFormat="1" ht="29.25" hidden="1" x14ac:dyDescent="0.25">
      <c r="A496" s="7"/>
      <c r="B496" s="126">
        <v>3241001</v>
      </c>
      <c r="C496" s="119" t="s">
        <v>231</v>
      </c>
      <c r="D496" s="30" t="s">
        <v>146</v>
      </c>
      <c r="E496" s="21"/>
      <c r="F496" s="47">
        <f>F482+F484</f>
        <v>17500</v>
      </c>
      <c r="G496" s="117"/>
      <c r="H496" s="117"/>
      <c r="I496" s="117"/>
    </row>
    <row r="497" spans="1:68" s="102" customFormat="1" hidden="1" x14ac:dyDescent="0.25">
      <c r="A497" s="7"/>
      <c r="B497" s="126">
        <v>3241001</v>
      </c>
      <c r="C497" s="119" t="s">
        <v>231</v>
      </c>
      <c r="D497" s="31" t="s">
        <v>85</v>
      </c>
      <c r="E497" s="21"/>
      <c r="F497" s="47">
        <f>F493+F494+(F458+F479)*2.9+F496</f>
        <v>281586.69999999995</v>
      </c>
      <c r="G497" s="117"/>
      <c r="H497" s="117"/>
      <c r="I497" s="117"/>
    </row>
    <row r="498" spans="1:68" hidden="1" x14ac:dyDescent="0.25">
      <c r="A498" s="7">
        <v>1</v>
      </c>
      <c r="B498" s="126">
        <v>3241001</v>
      </c>
      <c r="C498" s="119" t="s">
        <v>231</v>
      </c>
      <c r="D498" s="48" t="s">
        <v>6</v>
      </c>
      <c r="E498" s="91"/>
      <c r="F498" s="14"/>
      <c r="G498" s="14"/>
      <c r="H498" s="14"/>
      <c r="I498" s="14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  <c r="AS498" s="19"/>
      <c r="AT498" s="19"/>
      <c r="AU498" s="19"/>
      <c r="AV498" s="19"/>
      <c r="AW498" s="19"/>
      <c r="AX498" s="19"/>
      <c r="AY498" s="19"/>
      <c r="AZ498" s="19"/>
      <c r="BA498" s="19"/>
      <c r="BB498" s="19"/>
      <c r="BC498" s="19"/>
      <c r="BD498" s="19"/>
      <c r="BE498" s="19"/>
      <c r="BF498" s="19"/>
      <c r="BG498" s="19"/>
      <c r="BH498" s="19"/>
      <c r="BI498" s="19"/>
      <c r="BJ498" s="19"/>
      <c r="BK498" s="19"/>
      <c r="BL498" s="19"/>
      <c r="BM498" s="19"/>
      <c r="BN498" s="19"/>
      <c r="BO498" s="19"/>
      <c r="BP498" s="19"/>
    </row>
    <row r="499" spans="1:68" hidden="1" x14ac:dyDescent="0.25">
      <c r="A499" s="7">
        <v>1</v>
      </c>
      <c r="B499" s="126">
        <v>3241001</v>
      </c>
      <c r="C499" s="119" t="s">
        <v>231</v>
      </c>
      <c r="D499" s="63" t="s">
        <v>70</v>
      </c>
      <c r="E499" s="91"/>
      <c r="F499" s="14"/>
      <c r="G499" s="14"/>
      <c r="H499" s="14"/>
      <c r="I499" s="14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  <c r="AS499" s="19"/>
      <c r="AT499" s="19"/>
      <c r="AU499" s="19"/>
      <c r="AV499" s="19"/>
      <c r="AW499" s="19"/>
      <c r="AX499" s="19"/>
      <c r="AY499" s="19"/>
      <c r="AZ499" s="19"/>
      <c r="BA499" s="19"/>
      <c r="BB499" s="19"/>
      <c r="BC499" s="19"/>
      <c r="BD499" s="19"/>
      <c r="BE499" s="19"/>
      <c r="BF499" s="19"/>
      <c r="BG499" s="19"/>
      <c r="BH499" s="19"/>
      <c r="BI499" s="19"/>
      <c r="BJ499" s="19"/>
      <c r="BK499" s="19"/>
      <c r="BL499" s="19"/>
      <c r="BM499" s="19"/>
      <c r="BN499" s="19"/>
      <c r="BO499" s="19"/>
      <c r="BP499" s="19"/>
    </row>
    <row r="500" spans="1:68" hidden="1" x14ac:dyDescent="0.25">
      <c r="A500" s="7">
        <v>1</v>
      </c>
      <c r="B500" s="126">
        <v>3241001</v>
      </c>
      <c r="C500" s="119" t="s">
        <v>231</v>
      </c>
      <c r="D500" s="34" t="s">
        <v>32</v>
      </c>
      <c r="E500" s="91">
        <v>300</v>
      </c>
      <c r="F500" s="14">
        <v>224</v>
      </c>
      <c r="G500" s="92">
        <v>10</v>
      </c>
      <c r="H500" s="14">
        <f>ROUND(I500/E500,0)</f>
        <v>7</v>
      </c>
      <c r="I500" s="14">
        <f>ROUND(F500*G500,0)</f>
        <v>2240</v>
      </c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  <c r="AS500" s="19"/>
      <c r="AT500" s="19"/>
      <c r="AU500" s="19"/>
      <c r="AV500" s="19"/>
      <c r="AW500" s="19"/>
      <c r="AX500" s="19"/>
      <c r="AY500" s="19"/>
      <c r="AZ500" s="19"/>
      <c r="BA500" s="19"/>
      <c r="BB500" s="19"/>
      <c r="BC500" s="19"/>
      <c r="BD500" s="19"/>
      <c r="BE500" s="19"/>
      <c r="BF500" s="19"/>
      <c r="BG500" s="19"/>
      <c r="BH500" s="19"/>
      <c r="BI500" s="19"/>
      <c r="BJ500" s="19"/>
      <c r="BK500" s="19"/>
      <c r="BL500" s="19"/>
      <c r="BM500" s="19"/>
      <c r="BN500" s="19"/>
      <c r="BO500" s="19"/>
      <c r="BP500" s="19"/>
    </row>
    <row r="501" spans="1:68" hidden="1" x14ac:dyDescent="0.25">
      <c r="A501" s="7">
        <v>1</v>
      </c>
      <c r="B501" s="126">
        <v>3241001</v>
      </c>
      <c r="C501" s="119" t="s">
        <v>231</v>
      </c>
      <c r="D501" s="48" t="s">
        <v>8</v>
      </c>
      <c r="E501" s="91"/>
      <c r="F501" s="49">
        <f>SUM(F500)</f>
        <v>224</v>
      </c>
      <c r="G501" s="41">
        <f>I501/F501</f>
        <v>10</v>
      </c>
      <c r="H501" s="49">
        <f>SUM(H500)</f>
        <v>7</v>
      </c>
      <c r="I501" s="49">
        <f>SUM(I500)</f>
        <v>2240</v>
      </c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  <c r="AS501" s="19"/>
      <c r="AT501" s="19"/>
      <c r="AU501" s="19"/>
      <c r="AV501" s="19"/>
      <c r="AW501" s="19"/>
      <c r="AX501" s="19"/>
      <c r="AY501" s="19"/>
      <c r="AZ501" s="19"/>
      <c r="BA501" s="19"/>
      <c r="BB501" s="19"/>
      <c r="BC501" s="19"/>
      <c r="BD501" s="19"/>
      <c r="BE501" s="19"/>
      <c r="BF501" s="19"/>
      <c r="BG501" s="19"/>
      <c r="BH501" s="19"/>
      <c r="BI501" s="19"/>
      <c r="BJ501" s="19"/>
      <c r="BK501" s="19"/>
      <c r="BL501" s="19"/>
      <c r="BM501" s="19"/>
      <c r="BN501" s="19"/>
      <c r="BO501" s="19"/>
      <c r="BP501" s="19"/>
    </row>
    <row r="502" spans="1:68" ht="12" hidden="1" customHeight="1" x14ac:dyDescent="0.25">
      <c r="A502" s="7">
        <v>1</v>
      </c>
      <c r="B502" s="126">
        <v>3241001</v>
      </c>
      <c r="C502" s="119" t="s">
        <v>231</v>
      </c>
      <c r="D502" s="63" t="s">
        <v>13</v>
      </c>
      <c r="E502" s="91"/>
      <c r="F502" s="49"/>
      <c r="G502" s="143"/>
      <c r="H502" s="49"/>
      <c r="I502" s="4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  <c r="AS502" s="19"/>
      <c r="AT502" s="19"/>
      <c r="AU502" s="19"/>
      <c r="AV502" s="19"/>
      <c r="AW502" s="19"/>
      <c r="AX502" s="19"/>
      <c r="AY502" s="19"/>
      <c r="AZ502" s="19"/>
      <c r="BA502" s="19"/>
      <c r="BB502" s="19"/>
      <c r="BC502" s="19"/>
      <c r="BD502" s="19"/>
      <c r="BE502" s="19"/>
      <c r="BF502" s="19"/>
      <c r="BG502" s="19"/>
      <c r="BH502" s="19"/>
      <c r="BI502" s="19"/>
      <c r="BJ502" s="19"/>
      <c r="BK502" s="19"/>
      <c r="BL502" s="19"/>
      <c r="BM502" s="19"/>
      <c r="BN502" s="19"/>
      <c r="BO502" s="19"/>
      <c r="BP502" s="19"/>
    </row>
    <row r="503" spans="1:68" hidden="1" x14ac:dyDescent="0.25">
      <c r="A503" s="7">
        <v>1</v>
      </c>
      <c r="B503" s="126">
        <v>3241001</v>
      </c>
      <c r="C503" s="119" t="s">
        <v>231</v>
      </c>
      <c r="D503" s="198" t="s">
        <v>47</v>
      </c>
      <c r="E503" s="91">
        <v>240</v>
      </c>
      <c r="F503" s="14">
        <v>130</v>
      </c>
      <c r="G503" s="92">
        <v>3</v>
      </c>
      <c r="H503" s="14">
        <f>ROUND(I503/E503,0)</f>
        <v>2</v>
      </c>
      <c r="I503" s="14">
        <f>ROUND(F503*G503,0)</f>
        <v>390</v>
      </c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  <c r="AS503" s="19"/>
      <c r="AT503" s="19"/>
      <c r="AU503" s="19"/>
      <c r="AV503" s="19"/>
      <c r="AW503" s="19"/>
      <c r="AX503" s="19"/>
      <c r="AY503" s="19"/>
      <c r="AZ503" s="19"/>
      <c r="BA503" s="19"/>
      <c r="BB503" s="19"/>
      <c r="BC503" s="19"/>
      <c r="BD503" s="19"/>
      <c r="BE503" s="19"/>
      <c r="BF503" s="19"/>
      <c r="BG503" s="19"/>
      <c r="BH503" s="19"/>
      <c r="BI503" s="19"/>
      <c r="BJ503" s="19"/>
      <c r="BK503" s="19"/>
      <c r="BL503" s="19"/>
      <c r="BM503" s="19"/>
      <c r="BN503" s="19"/>
      <c r="BO503" s="19"/>
      <c r="BP503" s="19"/>
    </row>
    <row r="504" spans="1:68" hidden="1" x14ac:dyDescent="0.25">
      <c r="A504" s="7">
        <v>1</v>
      </c>
      <c r="B504" s="126">
        <v>3241001</v>
      </c>
      <c r="C504" s="119" t="s">
        <v>231</v>
      </c>
      <c r="D504" s="36" t="s">
        <v>18</v>
      </c>
      <c r="E504" s="91">
        <v>240</v>
      </c>
      <c r="F504" s="14">
        <v>643</v>
      </c>
      <c r="G504" s="92">
        <v>8</v>
      </c>
      <c r="H504" s="14">
        <f>ROUND(I504/E504,0)</f>
        <v>21</v>
      </c>
      <c r="I504" s="14">
        <f>ROUND(F504*G504,0)</f>
        <v>5144</v>
      </c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  <c r="AS504" s="19"/>
      <c r="AT504" s="19"/>
      <c r="AU504" s="19"/>
      <c r="AV504" s="19"/>
      <c r="AW504" s="19"/>
      <c r="AX504" s="19"/>
      <c r="AY504" s="19"/>
      <c r="AZ504" s="19"/>
      <c r="BA504" s="19"/>
      <c r="BB504" s="19"/>
      <c r="BC504" s="19"/>
      <c r="BD504" s="19"/>
      <c r="BE504" s="19"/>
      <c r="BF504" s="19"/>
      <c r="BG504" s="19"/>
      <c r="BH504" s="19"/>
      <c r="BI504" s="19"/>
      <c r="BJ504" s="19"/>
      <c r="BK504" s="19"/>
      <c r="BL504" s="19"/>
      <c r="BM504" s="19"/>
      <c r="BN504" s="19"/>
      <c r="BO504" s="19"/>
      <c r="BP504" s="19"/>
    </row>
    <row r="505" spans="1:68" hidden="1" x14ac:dyDescent="0.25">
      <c r="A505" s="7">
        <v>1</v>
      </c>
      <c r="B505" s="126">
        <v>3241001</v>
      </c>
      <c r="C505" s="119" t="s">
        <v>231</v>
      </c>
      <c r="D505" s="189" t="s">
        <v>71</v>
      </c>
      <c r="E505" s="91"/>
      <c r="F505" s="49">
        <f>SUM(F503:F504)</f>
        <v>773</v>
      </c>
      <c r="G505" s="41">
        <f>I505/F505</f>
        <v>7.1591203104786549</v>
      </c>
      <c r="H505" s="49">
        <f>SUM(H503:H504)</f>
        <v>23</v>
      </c>
      <c r="I505" s="49">
        <f>SUM(I503:I504)</f>
        <v>5534</v>
      </c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  <c r="AS505" s="19"/>
      <c r="AT505" s="19"/>
      <c r="AU505" s="19"/>
      <c r="AV505" s="19"/>
      <c r="AW505" s="19"/>
      <c r="AX505" s="19"/>
      <c r="AY505" s="19"/>
      <c r="AZ505" s="19"/>
      <c r="BA505" s="19"/>
      <c r="BB505" s="19"/>
      <c r="BC505" s="19"/>
      <c r="BD505" s="19"/>
      <c r="BE505" s="19"/>
      <c r="BF505" s="19"/>
      <c r="BG505" s="19"/>
      <c r="BH505" s="19"/>
      <c r="BI505" s="19"/>
      <c r="BJ505" s="19"/>
      <c r="BK505" s="19"/>
      <c r="BL505" s="19"/>
      <c r="BM505" s="19"/>
      <c r="BN505" s="19"/>
      <c r="BO505" s="19"/>
      <c r="BP505" s="19"/>
    </row>
    <row r="506" spans="1:68" hidden="1" x14ac:dyDescent="0.25">
      <c r="A506" s="7">
        <v>1</v>
      </c>
      <c r="B506" s="126">
        <v>3241001</v>
      </c>
      <c r="C506" s="119" t="s">
        <v>231</v>
      </c>
      <c r="D506" s="38" t="s">
        <v>68</v>
      </c>
      <c r="E506" s="53"/>
      <c r="F506" s="47">
        <f>F505+F501</f>
        <v>997</v>
      </c>
      <c r="G506" s="41">
        <f>I506/F506</f>
        <v>7.7973921765295886</v>
      </c>
      <c r="H506" s="47">
        <f>H501+H505</f>
        <v>30</v>
      </c>
      <c r="I506" s="47">
        <f>I501+I505</f>
        <v>7774</v>
      </c>
    </row>
    <row r="507" spans="1:68" s="19" customFormat="1" ht="15.75" hidden="1" thickBot="1" x14ac:dyDescent="0.3">
      <c r="A507" s="7">
        <v>1</v>
      </c>
      <c r="B507" s="126">
        <v>3241001</v>
      </c>
      <c r="C507" s="119" t="s">
        <v>231</v>
      </c>
      <c r="D507" s="199" t="s">
        <v>157</v>
      </c>
      <c r="E507" s="146"/>
      <c r="F507" s="200"/>
      <c r="G507" s="200"/>
      <c r="H507" s="200"/>
      <c r="I507" s="200"/>
    </row>
    <row r="508" spans="1:68" s="19" customFormat="1" ht="15.75" x14ac:dyDescent="0.25">
      <c r="A508" s="7">
        <v>1</v>
      </c>
      <c r="B508" s="8" t="s">
        <v>166</v>
      </c>
      <c r="C508" s="119" t="s">
        <v>231</v>
      </c>
      <c r="D508" s="82" t="s">
        <v>87</v>
      </c>
      <c r="E508" s="71"/>
      <c r="F508" s="14"/>
      <c r="G508" s="14"/>
      <c r="H508" s="14"/>
      <c r="I508" s="14"/>
    </row>
    <row r="509" spans="1:68" s="19" customFormat="1" x14ac:dyDescent="0.25">
      <c r="A509" s="7">
        <v>1</v>
      </c>
      <c r="B509" s="8" t="s">
        <v>166</v>
      </c>
      <c r="C509" s="119" t="s">
        <v>231</v>
      </c>
      <c r="D509" s="20" t="s">
        <v>84</v>
      </c>
      <c r="E509" s="21"/>
      <c r="F509" s="14"/>
      <c r="G509" s="14"/>
      <c r="H509" s="14"/>
      <c r="I509" s="14"/>
    </row>
    <row r="510" spans="1:68" s="19" customFormat="1" x14ac:dyDescent="0.25">
      <c r="A510" s="7"/>
      <c r="B510" s="8" t="s">
        <v>166</v>
      </c>
      <c r="C510" s="119" t="s">
        <v>231</v>
      </c>
      <c r="D510" s="22" t="s">
        <v>188</v>
      </c>
      <c r="E510" s="21"/>
      <c r="F510" s="47">
        <f>F511+F512+F517+F518</f>
        <v>140875</v>
      </c>
      <c r="G510" s="14"/>
      <c r="H510" s="14"/>
      <c r="I510" s="14"/>
      <c r="J510" s="102"/>
    </row>
    <row r="511" spans="1:68" s="19" customFormat="1" x14ac:dyDescent="0.25">
      <c r="A511" s="7"/>
      <c r="B511" s="8" t="s">
        <v>166</v>
      </c>
      <c r="C511" s="119" t="s">
        <v>231</v>
      </c>
      <c r="D511" s="23" t="s">
        <v>189</v>
      </c>
      <c r="E511" s="21"/>
      <c r="F511" s="14">
        <v>11000</v>
      </c>
      <c r="G511" s="14"/>
      <c r="H511" s="14"/>
      <c r="I511" s="14"/>
      <c r="J511" s="102"/>
    </row>
    <row r="512" spans="1:68" s="19" customFormat="1" ht="30" x14ac:dyDescent="0.25">
      <c r="A512" s="7"/>
      <c r="B512" s="8" t="s">
        <v>166</v>
      </c>
      <c r="C512" s="119" t="s">
        <v>231</v>
      </c>
      <c r="D512" s="24" t="s">
        <v>190</v>
      </c>
      <c r="E512" s="21"/>
      <c r="F512" s="14">
        <f>F513+F516+F515+F514/4</f>
        <v>122075</v>
      </c>
      <c r="G512" s="14"/>
      <c r="H512" s="14"/>
      <c r="I512" s="14"/>
      <c r="J512" s="102"/>
    </row>
    <row r="513" spans="1:10" s="19" customFormat="1" x14ac:dyDescent="0.25">
      <c r="A513" s="7"/>
      <c r="B513" s="8" t="s">
        <v>166</v>
      </c>
      <c r="C513" s="119" t="s">
        <v>231</v>
      </c>
      <c r="D513" s="23" t="s">
        <v>191</v>
      </c>
      <c r="E513" s="21"/>
      <c r="F513" s="25">
        <v>56000</v>
      </c>
      <c r="G513" s="11"/>
      <c r="H513" s="11"/>
      <c r="I513" s="11"/>
      <c r="J513" s="102"/>
    </row>
    <row r="514" spans="1:10" s="19" customFormat="1" ht="30" x14ac:dyDescent="0.25">
      <c r="A514" s="7"/>
      <c r="B514" s="8" t="s">
        <v>166</v>
      </c>
      <c r="C514" s="119" t="s">
        <v>231</v>
      </c>
      <c r="D514" s="23" t="s">
        <v>192</v>
      </c>
      <c r="E514" s="21"/>
      <c r="F514" s="14">
        <v>300</v>
      </c>
      <c r="G514" s="14"/>
      <c r="H514" s="14"/>
      <c r="I514" s="14"/>
      <c r="J514" s="102"/>
    </row>
    <row r="515" spans="1:10" s="19" customFormat="1" ht="45" x14ac:dyDescent="0.25">
      <c r="A515" s="7"/>
      <c r="B515" s="8" t="s">
        <v>166</v>
      </c>
      <c r="C515" s="119" t="s">
        <v>231</v>
      </c>
      <c r="D515" s="23" t="s">
        <v>193</v>
      </c>
      <c r="E515" s="21"/>
      <c r="F515" s="14">
        <v>47000</v>
      </c>
      <c r="G515" s="14"/>
      <c r="H515" s="14"/>
      <c r="I515" s="14"/>
      <c r="J515" s="102"/>
    </row>
    <row r="516" spans="1:10" s="19" customFormat="1" ht="60" x14ac:dyDescent="0.25">
      <c r="A516" s="7"/>
      <c r="B516" s="8" t="s">
        <v>166</v>
      </c>
      <c r="C516" s="119" t="s">
        <v>231</v>
      </c>
      <c r="D516" s="23" t="s">
        <v>205</v>
      </c>
      <c r="E516" s="21"/>
      <c r="F516" s="14">
        <v>19000</v>
      </c>
      <c r="G516" s="14"/>
      <c r="H516" s="14"/>
      <c r="I516" s="14"/>
      <c r="J516" s="102"/>
    </row>
    <row r="517" spans="1:10" s="19" customFormat="1" ht="45" x14ac:dyDescent="0.25">
      <c r="A517" s="7"/>
      <c r="B517" s="8" t="s">
        <v>166</v>
      </c>
      <c r="C517" s="119" t="s">
        <v>231</v>
      </c>
      <c r="D517" s="23" t="s">
        <v>200</v>
      </c>
      <c r="E517" s="21"/>
      <c r="F517" s="14"/>
      <c r="G517" s="14"/>
      <c r="H517" s="14"/>
      <c r="I517" s="14"/>
      <c r="J517" s="102"/>
    </row>
    <row r="518" spans="1:10" s="19" customFormat="1" ht="45" x14ac:dyDescent="0.25">
      <c r="A518" s="7"/>
      <c r="B518" s="8" t="s">
        <v>166</v>
      </c>
      <c r="C518" s="119" t="s">
        <v>231</v>
      </c>
      <c r="D518" s="5" t="s">
        <v>201</v>
      </c>
      <c r="E518" s="21"/>
      <c r="F518" s="14">
        <v>7800</v>
      </c>
      <c r="G518" s="14"/>
      <c r="H518" s="14"/>
      <c r="I518" s="14"/>
      <c r="J518" s="102"/>
    </row>
    <row r="519" spans="1:10" s="19" customFormat="1" x14ac:dyDescent="0.25">
      <c r="A519" s="7"/>
      <c r="B519" s="8" t="s">
        <v>166</v>
      </c>
      <c r="C519" s="119" t="s">
        <v>231</v>
      </c>
      <c r="D519" s="22" t="s">
        <v>195</v>
      </c>
      <c r="E519" s="21"/>
      <c r="F519" s="47">
        <f>F520+F521</f>
        <v>12989.361702127659</v>
      </c>
      <c r="G519" s="14"/>
      <c r="H519" s="14"/>
      <c r="I519" s="14"/>
      <c r="J519" s="102"/>
    </row>
    <row r="520" spans="1:10" s="19" customFormat="1" x14ac:dyDescent="0.25">
      <c r="A520" s="7"/>
      <c r="B520" s="8" t="s">
        <v>166</v>
      </c>
      <c r="C520" s="119" t="s">
        <v>231</v>
      </c>
      <c r="D520" s="22" t="s">
        <v>196</v>
      </c>
      <c r="E520" s="21"/>
      <c r="F520" s="14">
        <v>12000</v>
      </c>
      <c r="G520" s="14"/>
      <c r="H520" s="14"/>
      <c r="I520" s="14"/>
      <c r="J520" s="102"/>
    </row>
    <row r="521" spans="1:10" s="19" customFormat="1" x14ac:dyDescent="0.25">
      <c r="A521" s="7"/>
      <c r="B521" s="8" t="s">
        <v>166</v>
      </c>
      <c r="C521" s="119" t="s">
        <v>231</v>
      </c>
      <c r="D521" s="23" t="s">
        <v>197</v>
      </c>
      <c r="E521" s="21"/>
      <c r="F521" s="14">
        <f>F522/9.4</f>
        <v>989.36170212765956</v>
      </c>
      <c r="G521" s="14"/>
      <c r="H521" s="14"/>
      <c r="I521" s="14"/>
      <c r="J521" s="102"/>
    </row>
    <row r="522" spans="1:10" s="19" customFormat="1" x14ac:dyDescent="0.25">
      <c r="A522" s="7"/>
      <c r="B522" s="8" t="s">
        <v>166</v>
      </c>
      <c r="C522" s="119" t="s">
        <v>231</v>
      </c>
      <c r="D522" s="67" t="s">
        <v>202</v>
      </c>
      <c r="E522" s="21"/>
      <c r="F522" s="14">
        <v>9300</v>
      </c>
      <c r="G522" s="14"/>
      <c r="H522" s="14"/>
      <c r="I522" s="14"/>
      <c r="J522" s="102"/>
    </row>
    <row r="523" spans="1:10" s="19" customFormat="1" ht="29.25" x14ac:dyDescent="0.25">
      <c r="A523" s="7"/>
      <c r="B523" s="8" t="s">
        <v>166</v>
      </c>
      <c r="C523" s="119" t="s">
        <v>231</v>
      </c>
      <c r="D523" s="22" t="s">
        <v>198</v>
      </c>
      <c r="E523" s="21"/>
      <c r="F523" s="14"/>
      <c r="G523" s="14"/>
      <c r="H523" s="14"/>
      <c r="I523" s="14"/>
      <c r="J523" s="102"/>
    </row>
    <row r="524" spans="1:10" s="19" customFormat="1" x14ac:dyDescent="0.25">
      <c r="A524" s="7"/>
      <c r="B524" s="8" t="s">
        <v>166</v>
      </c>
      <c r="C524" s="119" t="s">
        <v>231</v>
      </c>
      <c r="D524" s="26" t="s">
        <v>94</v>
      </c>
      <c r="E524" s="21"/>
      <c r="F524" s="14"/>
      <c r="G524" s="14"/>
      <c r="H524" s="14"/>
      <c r="I524" s="14"/>
      <c r="J524" s="102"/>
    </row>
    <row r="525" spans="1:10" s="19" customFormat="1" ht="57.75" x14ac:dyDescent="0.25">
      <c r="A525" s="7"/>
      <c r="B525" s="8" t="s">
        <v>166</v>
      </c>
      <c r="C525" s="119" t="s">
        <v>231</v>
      </c>
      <c r="D525" s="22" t="s">
        <v>199</v>
      </c>
      <c r="E525" s="21"/>
      <c r="F525" s="14"/>
      <c r="G525" s="14"/>
      <c r="H525" s="14"/>
      <c r="I525" s="14"/>
      <c r="J525" s="102"/>
    </row>
    <row r="526" spans="1:10" s="19" customFormat="1" x14ac:dyDescent="0.25">
      <c r="A526" s="7">
        <v>1</v>
      </c>
      <c r="B526" s="8" t="s">
        <v>166</v>
      </c>
      <c r="C526" s="119" t="s">
        <v>231</v>
      </c>
      <c r="D526" s="27" t="s">
        <v>120</v>
      </c>
      <c r="E526" s="25"/>
      <c r="F526" s="201">
        <f>SUM(F527:F566)</f>
        <v>460457</v>
      </c>
      <c r="G526" s="25"/>
      <c r="H526" s="25"/>
      <c r="I526" s="25"/>
      <c r="J526" s="102"/>
    </row>
    <row r="527" spans="1:10" s="19" customFormat="1" ht="30" x14ac:dyDescent="0.25">
      <c r="A527" s="7"/>
      <c r="B527" s="8" t="s">
        <v>166</v>
      </c>
      <c r="C527" s="119" t="s">
        <v>231</v>
      </c>
      <c r="D527" s="57" t="s">
        <v>98</v>
      </c>
      <c r="E527" s="25"/>
      <c r="F527" s="14">
        <v>190000</v>
      </c>
      <c r="G527" s="25"/>
      <c r="H527" s="25"/>
      <c r="I527" s="25"/>
      <c r="J527" s="102"/>
    </row>
    <row r="528" spans="1:10" s="19" customFormat="1" ht="30" x14ac:dyDescent="0.25">
      <c r="A528" s="7"/>
      <c r="B528" s="8" t="s">
        <v>166</v>
      </c>
      <c r="C528" s="119" t="s">
        <v>231</v>
      </c>
      <c r="D528" s="57" t="s">
        <v>99</v>
      </c>
      <c r="E528" s="25"/>
      <c r="F528" s="14">
        <v>20800</v>
      </c>
      <c r="G528" s="25"/>
      <c r="H528" s="25"/>
      <c r="I528" s="25"/>
      <c r="J528" s="102"/>
    </row>
    <row r="529" spans="1:10" s="19" customFormat="1" ht="30" x14ac:dyDescent="0.25">
      <c r="A529" s="7"/>
      <c r="B529" s="8"/>
      <c r="C529" s="119" t="s">
        <v>231</v>
      </c>
      <c r="D529" s="57" t="s">
        <v>222</v>
      </c>
      <c r="E529" s="25"/>
      <c r="F529" s="14">
        <v>800</v>
      </c>
      <c r="G529" s="25"/>
      <c r="H529" s="25"/>
      <c r="I529" s="25"/>
      <c r="J529" s="102"/>
    </row>
    <row r="530" spans="1:10" s="19" customFormat="1" x14ac:dyDescent="0.25">
      <c r="A530" s="7">
        <v>1</v>
      </c>
      <c r="B530" s="8" t="s">
        <v>166</v>
      </c>
      <c r="C530" s="119" t="s">
        <v>231</v>
      </c>
      <c r="D530" s="57" t="s">
        <v>101</v>
      </c>
      <c r="E530" s="25"/>
      <c r="F530" s="14">
        <v>800</v>
      </c>
      <c r="G530" s="25"/>
      <c r="H530" s="25"/>
      <c r="I530" s="25"/>
      <c r="J530" s="102"/>
    </row>
    <row r="531" spans="1:10" s="19" customFormat="1" x14ac:dyDescent="0.25">
      <c r="A531" s="7">
        <v>1</v>
      </c>
      <c r="B531" s="8" t="s">
        <v>166</v>
      </c>
      <c r="C531" s="119" t="s">
        <v>231</v>
      </c>
      <c r="D531" s="57" t="s">
        <v>158</v>
      </c>
      <c r="E531" s="25"/>
      <c r="F531" s="14">
        <v>1100</v>
      </c>
      <c r="G531" s="25"/>
      <c r="H531" s="25"/>
      <c r="I531" s="25"/>
      <c r="J531" s="102"/>
    </row>
    <row r="532" spans="1:10" s="19" customFormat="1" ht="30" x14ac:dyDescent="0.25">
      <c r="A532" s="7">
        <v>1</v>
      </c>
      <c r="B532" s="8" t="s">
        <v>166</v>
      </c>
      <c r="C532" s="119" t="s">
        <v>231</v>
      </c>
      <c r="D532" s="57" t="s">
        <v>102</v>
      </c>
      <c r="E532" s="25"/>
      <c r="F532" s="14">
        <v>8000</v>
      </c>
      <c r="G532" s="25"/>
      <c r="H532" s="25"/>
      <c r="I532" s="25"/>
      <c r="J532" s="102"/>
    </row>
    <row r="533" spans="1:10" s="19" customFormat="1" x14ac:dyDescent="0.25">
      <c r="A533" s="7">
        <v>1</v>
      </c>
      <c r="B533" s="8" t="s">
        <v>166</v>
      </c>
      <c r="C533" s="119" t="s">
        <v>231</v>
      </c>
      <c r="D533" s="57" t="s">
        <v>45</v>
      </c>
      <c r="E533" s="25"/>
      <c r="F533" s="14">
        <v>55000</v>
      </c>
      <c r="G533" s="25"/>
      <c r="H533" s="25"/>
      <c r="I533" s="25"/>
      <c r="J533" s="102"/>
    </row>
    <row r="534" spans="1:10" s="19" customFormat="1" ht="60" x14ac:dyDescent="0.25">
      <c r="A534" s="7">
        <v>1</v>
      </c>
      <c r="B534" s="8" t="s">
        <v>166</v>
      </c>
      <c r="C534" s="119" t="s">
        <v>231</v>
      </c>
      <c r="D534" s="57" t="s">
        <v>118</v>
      </c>
      <c r="E534" s="25"/>
      <c r="F534" s="14">
        <v>210</v>
      </c>
      <c r="G534" s="25"/>
      <c r="H534" s="25"/>
      <c r="I534" s="25"/>
      <c r="J534" s="102"/>
    </row>
    <row r="535" spans="1:10" s="19" customFormat="1" ht="60" x14ac:dyDescent="0.25">
      <c r="A535" s="7">
        <v>1</v>
      </c>
      <c r="B535" s="8" t="s">
        <v>166</v>
      </c>
      <c r="C535" s="119" t="s">
        <v>231</v>
      </c>
      <c r="D535" s="57" t="s">
        <v>117</v>
      </c>
      <c r="E535" s="25"/>
      <c r="F535" s="14">
        <v>80</v>
      </c>
      <c r="G535" s="25"/>
      <c r="H535" s="25"/>
      <c r="I535" s="25"/>
      <c r="J535" s="102"/>
    </row>
    <row r="536" spans="1:10" s="19" customFormat="1" x14ac:dyDescent="0.25">
      <c r="A536" s="7">
        <v>1</v>
      </c>
      <c r="B536" s="8" t="s">
        <v>166</v>
      </c>
      <c r="C536" s="119" t="s">
        <v>231</v>
      </c>
      <c r="D536" s="57" t="s">
        <v>51</v>
      </c>
      <c r="E536" s="25"/>
      <c r="F536" s="14">
        <v>40</v>
      </c>
      <c r="G536" s="25"/>
      <c r="H536" s="25"/>
      <c r="I536" s="25"/>
      <c r="J536" s="102"/>
    </row>
    <row r="537" spans="1:10" s="19" customFormat="1" x14ac:dyDescent="0.25">
      <c r="A537" s="7">
        <v>1</v>
      </c>
      <c r="B537" s="8" t="s">
        <v>166</v>
      </c>
      <c r="C537" s="119" t="s">
        <v>231</v>
      </c>
      <c r="D537" s="57" t="s">
        <v>12</v>
      </c>
      <c r="E537" s="25"/>
      <c r="F537" s="14">
        <v>5000</v>
      </c>
      <c r="G537" s="25"/>
      <c r="H537" s="25"/>
      <c r="I537" s="25"/>
      <c r="J537" s="102"/>
    </row>
    <row r="538" spans="1:10" s="19" customFormat="1" ht="30" x14ac:dyDescent="0.25">
      <c r="A538" s="7">
        <v>1</v>
      </c>
      <c r="B538" s="8" t="s">
        <v>166</v>
      </c>
      <c r="C538" s="119" t="s">
        <v>231</v>
      </c>
      <c r="D538" s="57" t="s">
        <v>107</v>
      </c>
      <c r="E538" s="25"/>
      <c r="F538" s="14">
        <v>650</v>
      </c>
      <c r="G538" s="25"/>
      <c r="H538" s="25"/>
      <c r="I538" s="25"/>
      <c r="J538" s="102"/>
    </row>
    <row r="539" spans="1:10" s="19" customFormat="1" x14ac:dyDescent="0.25">
      <c r="A539" s="7">
        <v>1</v>
      </c>
      <c r="B539" s="8" t="s">
        <v>166</v>
      </c>
      <c r="C539" s="119" t="s">
        <v>231</v>
      </c>
      <c r="D539" s="57" t="s">
        <v>114</v>
      </c>
      <c r="E539" s="25"/>
      <c r="F539" s="14">
        <v>69000</v>
      </c>
      <c r="G539" s="25"/>
      <c r="H539" s="25"/>
      <c r="I539" s="25"/>
      <c r="J539" s="102"/>
    </row>
    <row r="540" spans="1:10" s="19" customFormat="1" x14ac:dyDescent="0.25">
      <c r="A540" s="7">
        <v>1</v>
      </c>
      <c r="B540" s="8" t="s">
        <v>166</v>
      </c>
      <c r="C540" s="119" t="s">
        <v>231</v>
      </c>
      <c r="D540" s="57" t="s">
        <v>109</v>
      </c>
      <c r="E540" s="25"/>
      <c r="F540" s="14">
        <v>50</v>
      </c>
      <c r="G540" s="25"/>
      <c r="H540" s="25"/>
      <c r="I540" s="25"/>
      <c r="J540" s="102"/>
    </row>
    <row r="541" spans="1:10" s="19" customFormat="1" ht="60" x14ac:dyDescent="0.25">
      <c r="A541" s="7">
        <v>1</v>
      </c>
      <c r="B541" s="8" t="s">
        <v>166</v>
      </c>
      <c r="C541" s="119" t="s">
        <v>231</v>
      </c>
      <c r="D541" s="57" t="s">
        <v>149</v>
      </c>
      <c r="E541" s="25"/>
      <c r="F541" s="14">
        <v>17</v>
      </c>
      <c r="G541" s="25"/>
      <c r="H541" s="25"/>
      <c r="I541" s="25"/>
      <c r="J541" s="102"/>
    </row>
    <row r="542" spans="1:10" s="19" customFormat="1" ht="75" x14ac:dyDescent="0.25">
      <c r="A542" s="7">
        <v>1</v>
      </c>
      <c r="B542" s="8" t="s">
        <v>166</v>
      </c>
      <c r="C542" s="119" t="s">
        <v>231</v>
      </c>
      <c r="D542" s="57" t="s">
        <v>150</v>
      </c>
      <c r="E542" s="25"/>
      <c r="F542" s="14">
        <v>5</v>
      </c>
      <c r="G542" s="25"/>
      <c r="H542" s="25"/>
      <c r="I542" s="25"/>
      <c r="J542" s="102"/>
    </row>
    <row r="543" spans="1:10" s="19" customFormat="1" ht="30" x14ac:dyDescent="0.25">
      <c r="A543" s="7">
        <v>1</v>
      </c>
      <c r="B543" s="8" t="s">
        <v>166</v>
      </c>
      <c r="C543" s="119" t="s">
        <v>231</v>
      </c>
      <c r="D543" s="57" t="s">
        <v>103</v>
      </c>
      <c r="E543" s="25"/>
      <c r="F543" s="14">
        <v>500</v>
      </c>
      <c r="G543" s="25"/>
      <c r="H543" s="25"/>
      <c r="I543" s="25"/>
      <c r="J543" s="102"/>
    </row>
    <row r="544" spans="1:10" s="238" customFormat="1" ht="45" x14ac:dyDescent="0.25">
      <c r="A544" s="235"/>
      <c r="B544" s="236"/>
      <c r="C544" s="237"/>
      <c r="D544" s="3" t="s">
        <v>174</v>
      </c>
      <c r="E544" s="2"/>
      <c r="F544" s="1">
        <v>5000</v>
      </c>
      <c r="G544" s="2"/>
      <c r="H544" s="2"/>
      <c r="I544" s="2"/>
      <c r="J544" s="4"/>
    </row>
    <row r="545" spans="1:10" s="19" customFormat="1" ht="60" x14ac:dyDescent="0.25">
      <c r="A545" s="7">
        <v>1</v>
      </c>
      <c r="B545" s="8" t="s">
        <v>166</v>
      </c>
      <c r="C545" s="119" t="s">
        <v>231</v>
      </c>
      <c r="D545" s="57" t="s">
        <v>179</v>
      </c>
      <c r="E545" s="57"/>
      <c r="F545" s="14">
        <v>4100</v>
      </c>
      <c r="G545" s="25"/>
      <c r="H545" s="25"/>
      <c r="I545" s="25"/>
      <c r="J545" s="102"/>
    </row>
    <row r="546" spans="1:10" s="19" customFormat="1" x14ac:dyDescent="0.25">
      <c r="A546" s="7">
        <v>1</v>
      </c>
      <c r="B546" s="8" t="s">
        <v>166</v>
      </c>
      <c r="C546" s="119" t="s">
        <v>231</v>
      </c>
      <c r="D546" s="57" t="s">
        <v>97</v>
      </c>
      <c r="E546" s="25"/>
      <c r="F546" s="14">
        <v>300</v>
      </c>
      <c r="G546" s="25"/>
      <c r="H546" s="25"/>
      <c r="I546" s="25"/>
      <c r="J546" s="102"/>
    </row>
    <row r="547" spans="1:10" s="19" customFormat="1" x14ac:dyDescent="0.25">
      <c r="A547" s="7">
        <v>1</v>
      </c>
      <c r="B547" s="8" t="s">
        <v>166</v>
      </c>
      <c r="C547" s="119" t="s">
        <v>231</v>
      </c>
      <c r="D547" s="57" t="s">
        <v>110</v>
      </c>
      <c r="E547" s="25"/>
      <c r="F547" s="14">
        <v>150</v>
      </c>
      <c r="G547" s="25"/>
      <c r="H547" s="25"/>
      <c r="I547" s="25"/>
      <c r="J547" s="102"/>
    </row>
    <row r="548" spans="1:10" s="19" customFormat="1" x14ac:dyDescent="0.25">
      <c r="A548" s="7">
        <v>1</v>
      </c>
      <c r="B548" s="8" t="s">
        <v>166</v>
      </c>
      <c r="C548" s="119" t="s">
        <v>231</v>
      </c>
      <c r="D548" s="57" t="s">
        <v>74</v>
      </c>
      <c r="E548" s="25"/>
      <c r="F548" s="14">
        <v>1500</v>
      </c>
      <c r="G548" s="25"/>
      <c r="H548" s="25"/>
      <c r="I548" s="25"/>
      <c r="J548" s="102"/>
    </row>
    <row r="549" spans="1:10" s="19" customFormat="1" x14ac:dyDescent="0.25">
      <c r="A549" s="7">
        <v>1</v>
      </c>
      <c r="B549" s="8" t="s">
        <v>166</v>
      </c>
      <c r="C549" s="119" t="s">
        <v>231</v>
      </c>
      <c r="D549" s="57" t="s">
        <v>42</v>
      </c>
      <c r="E549" s="25"/>
      <c r="F549" s="14">
        <v>4000</v>
      </c>
      <c r="G549" s="25"/>
      <c r="H549" s="25"/>
      <c r="I549" s="25"/>
      <c r="J549" s="102"/>
    </row>
    <row r="550" spans="1:10" s="19" customFormat="1" x14ac:dyDescent="0.25">
      <c r="A550" s="7">
        <v>1</v>
      </c>
      <c r="B550" s="8" t="s">
        <v>166</v>
      </c>
      <c r="C550" s="119" t="s">
        <v>231</v>
      </c>
      <c r="D550" s="57" t="s">
        <v>104</v>
      </c>
      <c r="E550" s="25"/>
      <c r="F550" s="14">
        <v>300</v>
      </c>
      <c r="G550" s="25"/>
      <c r="H550" s="25"/>
      <c r="I550" s="25"/>
      <c r="J550" s="102"/>
    </row>
    <row r="551" spans="1:10" s="19" customFormat="1" x14ac:dyDescent="0.25">
      <c r="A551" s="7">
        <v>1</v>
      </c>
      <c r="B551" s="8" t="s">
        <v>166</v>
      </c>
      <c r="C551" s="119" t="s">
        <v>231</v>
      </c>
      <c r="D551" s="57" t="s">
        <v>46</v>
      </c>
      <c r="E551" s="25"/>
      <c r="F551" s="14">
        <v>2600</v>
      </c>
      <c r="G551" s="25"/>
      <c r="H551" s="25"/>
      <c r="I551" s="25"/>
      <c r="J551" s="102"/>
    </row>
    <row r="552" spans="1:10" s="19" customFormat="1" x14ac:dyDescent="0.25">
      <c r="A552" s="7">
        <v>1</v>
      </c>
      <c r="B552" s="8" t="s">
        <v>166</v>
      </c>
      <c r="C552" s="119" t="s">
        <v>231</v>
      </c>
      <c r="D552" s="57" t="s">
        <v>44</v>
      </c>
      <c r="E552" s="25"/>
      <c r="F552" s="14">
        <v>3050</v>
      </c>
      <c r="G552" s="25"/>
      <c r="H552" s="25"/>
      <c r="I552" s="25"/>
      <c r="J552" s="102"/>
    </row>
    <row r="553" spans="1:10" s="19" customFormat="1" ht="30" x14ac:dyDescent="0.25">
      <c r="A553" s="7">
        <v>1</v>
      </c>
      <c r="B553" s="8" t="s">
        <v>166</v>
      </c>
      <c r="C553" s="119" t="s">
        <v>231</v>
      </c>
      <c r="D553" s="57" t="s">
        <v>75</v>
      </c>
      <c r="E553" s="25"/>
      <c r="F553" s="14">
        <v>1200</v>
      </c>
      <c r="G553" s="25"/>
      <c r="H553" s="25"/>
      <c r="I553" s="25"/>
      <c r="J553" s="102"/>
    </row>
    <row r="554" spans="1:10" s="19" customFormat="1" x14ac:dyDescent="0.25">
      <c r="A554" s="7">
        <v>1</v>
      </c>
      <c r="B554" s="8" t="s">
        <v>166</v>
      </c>
      <c r="C554" s="119" t="s">
        <v>231</v>
      </c>
      <c r="D554" s="57" t="s">
        <v>129</v>
      </c>
      <c r="E554" s="25"/>
      <c r="F554" s="14">
        <v>22200</v>
      </c>
      <c r="G554" s="25"/>
      <c r="H554" s="25"/>
      <c r="I554" s="25"/>
      <c r="J554" s="102"/>
    </row>
    <row r="555" spans="1:10" s="19" customFormat="1" ht="30" x14ac:dyDescent="0.25">
      <c r="A555" s="7">
        <v>1</v>
      </c>
      <c r="B555" s="8" t="s">
        <v>166</v>
      </c>
      <c r="C555" s="119" t="s">
        <v>231</v>
      </c>
      <c r="D555" s="57" t="s">
        <v>148</v>
      </c>
      <c r="E555" s="25"/>
      <c r="F555" s="14">
        <v>8200</v>
      </c>
      <c r="G555" s="25"/>
      <c r="H555" s="25"/>
      <c r="I555" s="25"/>
      <c r="J555" s="102"/>
    </row>
    <row r="556" spans="1:10" s="19" customFormat="1" ht="30" x14ac:dyDescent="0.25">
      <c r="A556" s="7">
        <v>1</v>
      </c>
      <c r="B556" s="8" t="s">
        <v>166</v>
      </c>
      <c r="C556" s="119" t="s">
        <v>231</v>
      </c>
      <c r="D556" s="57" t="s">
        <v>147</v>
      </c>
      <c r="E556" s="25"/>
      <c r="F556" s="14">
        <v>2800</v>
      </c>
      <c r="G556" s="25"/>
      <c r="H556" s="25"/>
      <c r="I556" s="25"/>
      <c r="J556" s="102"/>
    </row>
    <row r="557" spans="1:10" s="19" customFormat="1" x14ac:dyDescent="0.25">
      <c r="A557" s="7">
        <v>1</v>
      </c>
      <c r="B557" s="8" t="s">
        <v>166</v>
      </c>
      <c r="C557" s="119" t="s">
        <v>231</v>
      </c>
      <c r="D557" s="57" t="s">
        <v>105</v>
      </c>
      <c r="E557" s="25"/>
      <c r="F557" s="14">
        <v>55</v>
      </c>
      <c r="G557" s="25"/>
      <c r="H557" s="25"/>
      <c r="I557" s="25"/>
      <c r="J557" s="102"/>
    </row>
    <row r="558" spans="1:10" s="19" customFormat="1" x14ac:dyDescent="0.25">
      <c r="A558" s="7">
        <v>1</v>
      </c>
      <c r="B558" s="8" t="s">
        <v>166</v>
      </c>
      <c r="C558" s="119" t="s">
        <v>231</v>
      </c>
      <c r="D558" s="57" t="s">
        <v>23</v>
      </c>
      <c r="E558" s="25"/>
      <c r="F558" s="14">
        <v>15000</v>
      </c>
      <c r="G558" s="25"/>
      <c r="H558" s="25"/>
      <c r="I558" s="25"/>
      <c r="J558" s="102"/>
    </row>
    <row r="559" spans="1:10" s="19" customFormat="1" x14ac:dyDescent="0.25">
      <c r="A559" s="7">
        <v>1</v>
      </c>
      <c r="B559" s="8" t="s">
        <v>166</v>
      </c>
      <c r="C559" s="119" t="s">
        <v>231</v>
      </c>
      <c r="D559" s="57" t="s">
        <v>11</v>
      </c>
      <c r="E559" s="25"/>
      <c r="F559" s="14">
        <v>2700</v>
      </c>
      <c r="G559" s="25"/>
      <c r="H559" s="25"/>
      <c r="I559" s="25"/>
      <c r="J559" s="102"/>
    </row>
    <row r="560" spans="1:10" s="19" customFormat="1" x14ac:dyDescent="0.25">
      <c r="A560" s="7">
        <v>1</v>
      </c>
      <c r="B560" s="8" t="s">
        <v>166</v>
      </c>
      <c r="C560" s="119" t="s">
        <v>231</v>
      </c>
      <c r="D560" s="202" t="s">
        <v>20</v>
      </c>
      <c r="E560" s="25"/>
      <c r="F560" s="14">
        <v>5500</v>
      </c>
      <c r="G560" s="25"/>
      <c r="H560" s="25"/>
      <c r="I560" s="25"/>
      <c r="J560" s="102"/>
    </row>
    <row r="561" spans="1:68" s="19" customFormat="1" x14ac:dyDescent="0.25">
      <c r="A561" s="7">
        <v>1</v>
      </c>
      <c r="B561" s="8" t="s">
        <v>166</v>
      </c>
      <c r="C561" s="119" t="s">
        <v>231</v>
      </c>
      <c r="D561" s="57" t="s">
        <v>111</v>
      </c>
      <c r="E561" s="25"/>
      <c r="F561" s="14">
        <v>100</v>
      </c>
      <c r="G561" s="25"/>
      <c r="H561" s="25"/>
      <c r="I561" s="25"/>
      <c r="J561" s="102"/>
    </row>
    <row r="562" spans="1:68" s="19" customFormat="1" x14ac:dyDescent="0.25">
      <c r="A562" s="7"/>
      <c r="B562" s="8" t="s">
        <v>166</v>
      </c>
      <c r="C562" s="119" t="s">
        <v>231</v>
      </c>
      <c r="D562" s="57" t="s">
        <v>43</v>
      </c>
      <c r="E562" s="25"/>
      <c r="F562" s="14">
        <v>16500</v>
      </c>
      <c r="G562" s="25"/>
      <c r="H562" s="25"/>
      <c r="I562" s="25"/>
      <c r="J562" s="102"/>
    </row>
    <row r="563" spans="1:68" s="19" customFormat="1" x14ac:dyDescent="0.25">
      <c r="A563" s="7"/>
      <c r="B563" s="8" t="s">
        <v>166</v>
      </c>
      <c r="C563" s="119" t="s">
        <v>231</v>
      </c>
      <c r="D563" s="57" t="s">
        <v>106</v>
      </c>
      <c r="E563" s="25"/>
      <c r="F563" s="14">
        <v>700</v>
      </c>
      <c r="G563" s="25"/>
      <c r="H563" s="25"/>
      <c r="I563" s="25"/>
      <c r="J563" s="102"/>
    </row>
    <row r="564" spans="1:68" s="19" customFormat="1" x14ac:dyDescent="0.25">
      <c r="A564" s="7">
        <v>1</v>
      </c>
      <c r="B564" s="8" t="s">
        <v>166</v>
      </c>
      <c r="C564" s="119" t="s">
        <v>231</v>
      </c>
      <c r="D564" s="57" t="s">
        <v>96</v>
      </c>
      <c r="E564" s="25"/>
      <c r="F564" s="14">
        <v>350</v>
      </c>
      <c r="G564" s="25"/>
      <c r="H564" s="25"/>
      <c r="I564" s="25"/>
      <c r="J564" s="102"/>
    </row>
    <row r="565" spans="1:68" s="19" customFormat="1" x14ac:dyDescent="0.25">
      <c r="A565" s="7">
        <v>1</v>
      </c>
      <c r="B565" s="8" t="s">
        <v>166</v>
      </c>
      <c r="C565" s="119" t="s">
        <v>231</v>
      </c>
      <c r="D565" s="57" t="s">
        <v>73</v>
      </c>
      <c r="E565" s="203"/>
      <c r="F565" s="14">
        <v>3600</v>
      </c>
      <c r="G565" s="203"/>
      <c r="H565" s="203"/>
      <c r="I565" s="203"/>
      <c r="J565" s="102"/>
    </row>
    <row r="566" spans="1:68" s="19" customFormat="1" x14ac:dyDescent="0.25">
      <c r="A566" s="7"/>
      <c r="B566" s="8"/>
      <c r="C566" s="119" t="s">
        <v>231</v>
      </c>
      <c r="D566" s="204" t="s">
        <v>95</v>
      </c>
      <c r="E566" s="25"/>
      <c r="F566" s="190">
        <v>8500</v>
      </c>
      <c r="G566" s="25"/>
      <c r="H566" s="25"/>
      <c r="I566" s="205"/>
      <c r="J566" s="102"/>
    </row>
    <row r="567" spans="1:68" s="19" customFormat="1" x14ac:dyDescent="0.25">
      <c r="A567" s="7"/>
      <c r="B567" s="8" t="s">
        <v>166</v>
      </c>
      <c r="C567" s="119" t="s">
        <v>231</v>
      </c>
      <c r="D567" s="30" t="s">
        <v>143</v>
      </c>
      <c r="E567" s="205"/>
      <c r="F567" s="43">
        <f>F510</f>
        <v>140875</v>
      </c>
      <c r="G567" s="25"/>
      <c r="H567" s="205"/>
      <c r="I567" s="25"/>
    </row>
    <row r="568" spans="1:68" s="19" customFormat="1" ht="29.25" x14ac:dyDescent="0.25">
      <c r="A568" s="7"/>
      <c r="B568" s="8" t="s">
        <v>166</v>
      </c>
      <c r="C568" s="119" t="s">
        <v>231</v>
      </c>
      <c r="D568" s="30" t="s">
        <v>144</v>
      </c>
      <c r="E568" s="25"/>
      <c r="F568" s="43"/>
      <c r="G568" s="205"/>
      <c r="H568" s="25"/>
      <c r="I568" s="25"/>
    </row>
    <row r="569" spans="1:68" s="19" customFormat="1" x14ac:dyDescent="0.25">
      <c r="A569" s="7"/>
      <c r="B569" s="8" t="s">
        <v>166</v>
      </c>
      <c r="C569" s="119" t="s">
        <v>231</v>
      </c>
      <c r="D569" s="30" t="s">
        <v>145</v>
      </c>
      <c r="E569" s="203"/>
      <c r="F569" s="59">
        <f>F519</f>
        <v>12989.361702127659</v>
      </c>
      <c r="G569" s="203"/>
      <c r="H569" s="203"/>
      <c r="I569" s="205"/>
    </row>
    <row r="570" spans="1:68" s="19" customFormat="1" ht="29.25" x14ac:dyDescent="0.25">
      <c r="A570" s="7"/>
      <c r="B570" s="8" t="s">
        <v>166</v>
      </c>
      <c r="C570" s="119" t="s">
        <v>231</v>
      </c>
      <c r="D570" s="30" t="s">
        <v>146</v>
      </c>
      <c r="E570" s="25"/>
      <c r="F570" s="43">
        <f>F523</f>
        <v>0</v>
      </c>
      <c r="G570" s="203"/>
      <c r="H570" s="203"/>
      <c r="I570" s="25"/>
    </row>
    <row r="571" spans="1:68" s="19" customFormat="1" x14ac:dyDescent="0.25">
      <c r="A571" s="7"/>
      <c r="B571" s="8" t="s">
        <v>166</v>
      </c>
      <c r="C571" s="119" t="s">
        <v>231</v>
      </c>
      <c r="D571" s="31" t="s">
        <v>85</v>
      </c>
      <c r="E571" s="205"/>
      <c r="F571" s="45">
        <f>F567+F520*2.1+F522/4.2</f>
        <v>168289.28571428571</v>
      </c>
      <c r="G571" s="206"/>
      <c r="H571" s="206"/>
      <c r="I571" s="205"/>
    </row>
    <row r="572" spans="1:68" ht="15.75" thickBot="1" x14ac:dyDescent="0.3">
      <c r="A572" s="7">
        <v>1</v>
      </c>
      <c r="B572" s="8" t="s">
        <v>166</v>
      </c>
      <c r="C572" s="119" t="s">
        <v>231</v>
      </c>
      <c r="D572" s="199" t="s">
        <v>157</v>
      </c>
      <c r="E572" s="200"/>
      <c r="F572" s="200"/>
      <c r="G572" s="200"/>
      <c r="H572" s="200"/>
      <c r="I572" s="200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  <c r="AR572" s="19"/>
      <c r="AS572" s="19"/>
      <c r="AT572" s="19"/>
      <c r="AU572" s="19"/>
      <c r="AV572" s="19"/>
      <c r="AW572" s="19"/>
      <c r="AX572" s="19"/>
      <c r="AY572" s="19"/>
      <c r="AZ572" s="19"/>
      <c r="BA572" s="19"/>
      <c r="BB572" s="19"/>
      <c r="BC572" s="19"/>
      <c r="BD572" s="19"/>
      <c r="BE572" s="19"/>
      <c r="BF572" s="19"/>
      <c r="BG572" s="19"/>
      <c r="BH572" s="19"/>
      <c r="BI572" s="19"/>
      <c r="BJ572" s="19"/>
      <c r="BK572" s="19"/>
      <c r="BL572" s="19"/>
      <c r="BM572" s="19"/>
      <c r="BN572" s="19"/>
      <c r="BO572" s="19"/>
      <c r="BP572" s="19"/>
    </row>
    <row r="573" spans="1:68" hidden="1" x14ac:dyDescent="0.25">
      <c r="A573" s="7">
        <v>1</v>
      </c>
      <c r="C573" s="119" t="s">
        <v>231</v>
      </c>
      <c r="D573" s="70"/>
      <c r="E573" s="165"/>
      <c r="F573" s="196"/>
      <c r="G573" s="165"/>
      <c r="H573" s="165"/>
      <c r="I573" s="165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  <c r="AR573" s="19"/>
      <c r="AS573" s="19"/>
      <c r="AT573" s="19"/>
      <c r="AU573" s="19"/>
      <c r="AV573" s="19"/>
      <c r="AW573" s="19"/>
      <c r="AX573" s="19"/>
      <c r="AY573" s="19"/>
      <c r="AZ573" s="19"/>
      <c r="BA573" s="19"/>
      <c r="BB573" s="19"/>
      <c r="BC573" s="19"/>
      <c r="BD573" s="19"/>
      <c r="BE573" s="19"/>
      <c r="BF573" s="19"/>
      <c r="BG573" s="19"/>
      <c r="BH573" s="19"/>
      <c r="BI573" s="19"/>
      <c r="BJ573" s="19"/>
      <c r="BK573" s="19"/>
      <c r="BL573" s="19"/>
      <c r="BM573" s="19"/>
      <c r="BN573" s="19"/>
      <c r="BO573" s="19"/>
      <c r="BP573" s="19"/>
    </row>
    <row r="574" spans="1:68" ht="15.75" hidden="1" x14ac:dyDescent="0.25">
      <c r="A574" s="7">
        <v>1</v>
      </c>
      <c r="B574" s="8" t="s">
        <v>167</v>
      </c>
      <c r="C574" s="119" t="s">
        <v>231</v>
      </c>
      <c r="D574" s="168" t="s">
        <v>88</v>
      </c>
      <c r="E574" s="53"/>
      <c r="F574" s="14"/>
      <c r="G574" s="114"/>
      <c r="H574" s="114"/>
      <c r="I574" s="114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  <c r="AR574" s="19"/>
      <c r="AS574" s="19"/>
      <c r="AT574" s="19"/>
      <c r="AU574" s="19"/>
      <c r="AV574" s="19"/>
      <c r="AW574" s="19"/>
      <c r="AX574" s="19"/>
      <c r="AY574" s="19"/>
      <c r="AZ574" s="19"/>
      <c r="BA574" s="19"/>
      <c r="BB574" s="19"/>
      <c r="BC574" s="19"/>
      <c r="BD574" s="19"/>
      <c r="BE574" s="19"/>
      <c r="BF574" s="19"/>
      <c r="BG574" s="19"/>
      <c r="BH574" s="19"/>
      <c r="BI574" s="19"/>
      <c r="BJ574" s="19"/>
      <c r="BK574" s="19"/>
      <c r="BL574" s="19"/>
      <c r="BM574" s="19"/>
      <c r="BN574" s="19"/>
      <c r="BO574" s="19"/>
      <c r="BP574" s="19"/>
    </row>
    <row r="575" spans="1:68" s="102" customFormat="1" hidden="1" x14ac:dyDescent="0.25">
      <c r="A575" s="7">
        <v>1</v>
      </c>
      <c r="B575" s="8" t="s">
        <v>167</v>
      </c>
      <c r="C575" s="119" t="s">
        <v>231</v>
      </c>
      <c r="D575" s="20" t="s">
        <v>186</v>
      </c>
      <c r="E575" s="20"/>
      <c r="F575" s="123"/>
      <c r="G575" s="101"/>
      <c r="H575" s="101"/>
      <c r="I575" s="101"/>
    </row>
    <row r="576" spans="1:68" s="102" customFormat="1" hidden="1" x14ac:dyDescent="0.25">
      <c r="A576" s="7"/>
      <c r="B576" s="8" t="s">
        <v>167</v>
      </c>
      <c r="C576" s="119" t="s">
        <v>231</v>
      </c>
      <c r="D576" s="22" t="s">
        <v>132</v>
      </c>
      <c r="E576" s="20"/>
      <c r="F576" s="123">
        <f>F578+F579+F580+F581+F583</f>
        <v>28244</v>
      </c>
      <c r="G576" s="101"/>
      <c r="H576" s="101"/>
      <c r="I576" s="101"/>
    </row>
    <row r="577" spans="1:9" s="102" customFormat="1" hidden="1" x14ac:dyDescent="0.25">
      <c r="A577" s="7"/>
      <c r="B577" s="8" t="s">
        <v>167</v>
      </c>
      <c r="C577" s="119" t="s">
        <v>231</v>
      </c>
      <c r="D577" s="5" t="s">
        <v>92</v>
      </c>
      <c r="E577" s="20"/>
      <c r="F577" s="123"/>
      <c r="G577" s="101"/>
      <c r="H577" s="101"/>
      <c r="I577" s="101"/>
    </row>
    <row r="578" spans="1:9" s="102" customFormat="1" ht="30" hidden="1" x14ac:dyDescent="0.25">
      <c r="A578" s="7"/>
      <c r="B578" s="8" t="s">
        <v>167</v>
      </c>
      <c r="C578" s="119" t="s">
        <v>231</v>
      </c>
      <c r="D578" s="5" t="s">
        <v>93</v>
      </c>
      <c r="E578" s="20"/>
      <c r="F578" s="108">
        <v>20000</v>
      </c>
      <c r="G578" s="101"/>
      <c r="H578" s="101"/>
      <c r="I578" s="101"/>
    </row>
    <row r="579" spans="1:9" s="102" customFormat="1" ht="30" hidden="1" x14ac:dyDescent="0.25">
      <c r="A579" s="7"/>
      <c r="B579" s="8" t="s">
        <v>167</v>
      </c>
      <c r="C579" s="119" t="s">
        <v>231</v>
      </c>
      <c r="D579" s="24" t="s">
        <v>230</v>
      </c>
      <c r="E579" s="20"/>
      <c r="F579" s="123">
        <v>3500</v>
      </c>
      <c r="G579" s="101"/>
      <c r="H579" s="101"/>
      <c r="I579" s="101"/>
    </row>
    <row r="580" spans="1:9" s="102" customFormat="1" ht="45" hidden="1" x14ac:dyDescent="0.25">
      <c r="A580" s="7"/>
      <c r="B580" s="8" t="s">
        <v>167</v>
      </c>
      <c r="C580" s="119" t="s">
        <v>231</v>
      </c>
      <c r="D580" s="23" t="s">
        <v>156</v>
      </c>
      <c r="E580" s="20"/>
      <c r="F580" s="108">
        <v>826</v>
      </c>
      <c r="G580" s="101"/>
      <c r="H580" s="101"/>
      <c r="I580" s="101"/>
    </row>
    <row r="581" spans="1:9" s="102" customFormat="1" ht="45" hidden="1" x14ac:dyDescent="0.25">
      <c r="A581" s="7"/>
      <c r="B581" s="8" t="s">
        <v>167</v>
      </c>
      <c r="C581" s="119" t="s">
        <v>231</v>
      </c>
      <c r="D581" s="23" t="s">
        <v>133</v>
      </c>
      <c r="E581" s="20"/>
      <c r="F581" s="108">
        <v>2500</v>
      </c>
      <c r="G581" s="101"/>
      <c r="H581" s="101"/>
      <c r="I581" s="101"/>
    </row>
    <row r="582" spans="1:9" s="102" customFormat="1" ht="75" hidden="1" x14ac:dyDescent="0.25">
      <c r="A582" s="7"/>
      <c r="B582" s="8"/>
      <c r="C582" s="119" t="s">
        <v>231</v>
      </c>
      <c r="D582" s="234" t="s">
        <v>227</v>
      </c>
      <c r="E582" s="20"/>
      <c r="F582" s="108">
        <v>1500</v>
      </c>
      <c r="G582" s="101"/>
      <c r="H582" s="101"/>
      <c r="I582" s="101"/>
    </row>
    <row r="583" spans="1:9" s="102" customFormat="1" ht="30" hidden="1" x14ac:dyDescent="0.25">
      <c r="A583" s="7"/>
      <c r="B583" s="8"/>
      <c r="C583" s="119" t="s">
        <v>231</v>
      </c>
      <c r="D583" s="23" t="s">
        <v>185</v>
      </c>
      <c r="E583" s="20"/>
      <c r="F583" s="108">
        <v>1418</v>
      </c>
      <c r="G583" s="101"/>
      <c r="H583" s="101"/>
      <c r="I583" s="101"/>
    </row>
    <row r="584" spans="1:9" s="102" customFormat="1" hidden="1" x14ac:dyDescent="0.25">
      <c r="A584" s="7"/>
      <c r="B584" s="8" t="s">
        <v>167</v>
      </c>
      <c r="C584" s="119" t="s">
        <v>231</v>
      </c>
      <c r="D584" s="104" t="s">
        <v>69</v>
      </c>
      <c r="E584" s="20"/>
      <c r="F584" s="108">
        <v>25000</v>
      </c>
      <c r="G584" s="101"/>
      <c r="H584" s="101"/>
      <c r="I584" s="101"/>
    </row>
    <row r="585" spans="1:9" s="102" customFormat="1" hidden="1" x14ac:dyDescent="0.25">
      <c r="A585" s="7"/>
      <c r="B585" s="8" t="s">
        <v>167</v>
      </c>
      <c r="C585" s="119" t="s">
        <v>231</v>
      </c>
      <c r="D585" s="26" t="s">
        <v>113</v>
      </c>
      <c r="E585" s="20"/>
      <c r="F585" s="108">
        <v>25000</v>
      </c>
      <c r="G585" s="101"/>
      <c r="H585" s="101"/>
      <c r="I585" s="101"/>
    </row>
    <row r="586" spans="1:9" s="102" customFormat="1" ht="47.25" hidden="1" x14ac:dyDescent="0.25">
      <c r="A586" s="7"/>
      <c r="B586" s="8" t="s">
        <v>167</v>
      </c>
      <c r="C586" s="119" t="s">
        <v>231</v>
      </c>
      <c r="D586" s="105" t="s">
        <v>175</v>
      </c>
      <c r="E586" s="20"/>
      <c r="F586" s="123">
        <f>F587+F592</f>
        <v>5882</v>
      </c>
      <c r="G586" s="101"/>
      <c r="H586" s="101"/>
      <c r="I586" s="101"/>
    </row>
    <row r="587" spans="1:9" s="102" customFormat="1" ht="30" hidden="1" x14ac:dyDescent="0.25">
      <c r="A587" s="7"/>
      <c r="B587" s="8" t="s">
        <v>167</v>
      </c>
      <c r="C587" s="119" t="s">
        <v>231</v>
      </c>
      <c r="D587" s="24" t="s">
        <v>134</v>
      </c>
      <c r="E587" s="20"/>
      <c r="F587" s="108">
        <f>SUM(F588:F591)</f>
        <v>4298</v>
      </c>
      <c r="G587" s="101"/>
      <c r="H587" s="101"/>
      <c r="I587" s="101"/>
    </row>
    <row r="588" spans="1:9" s="102" customFormat="1" ht="30" hidden="1" x14ac:dyDescent="0.25">
      <c r="A588" s="7"/>
      <c r="B588" s="8" t="s">
        <v>167</v>
      </c>
      <c r="C588" s="119" t="s">
        <v>231</v>
      </c>
      <c r="D588" s="23" t="s">
        <v>135</v>
      </c>
      <c r="E588" s="20"/>
      <c r="F588" s="108">
        <v>4298</v>
      </c>
      <c r="G588" s="101"/>
      <c r="H588" s="101"/>
      <c r="I588" s="101"/>
    </row>
    <row r="589" spans="1:9" s="102" customFormat="1" ht="45" hidden="1" x14ac:dyDescent="0.25">
      <c r="A589" s="7">
        <v>1</v>
      </c>
      <c r="B589" s="8" t="s">
        <v>167</v>
      </c>
      <c r="C589" s="119" t="s">
        <v>231</v>
      </c>
      <c r="D589" s="23" t="s">
        <v>136</v>
      </c>
      <c r="E589" s="106"/>
      <c r="F589" s="101"/>
      <c r="G589" s="101"/>
      <c r="H589" s="101"/>
      <c r="I589" s="101"/>
    </row>
    <row r="590" spans="1:9" s="102" customFormat="1" ht="30" hidden="1" x14ac:dyDescent="0.25">
      <c r="A590" s="7">
        <v>1</v>
      </c>
      <c r="B590" s="8" t="s">
        <v>167</v>
      </c>
      <c r="C590" s="119" t="s">
        <v>231</v>
      </c>
      <c r="D590" s="23" t="s">
        <v>137</v>
      </c>
      <c r="E590" s="106"/>
      <c r="F590" s="101"/>
      <c r="G590" s="101"/>
      <c r="H590" s="101"/>
      <c r="I590" s="101"/>
    </row>
    <row r="591" spans="1:9" s="102" customFormat="1" ht="30" hidden="1" x14ac:dyDescent="0.25">
      <c r="A591" s="7">
        <v>1</v>
      </c>
      <c r="B591" s="8" t="s">
        <v>167</v>
      </c>
      <c r="C591" s="119" t="s">
        <v>231</v>
      </c>
      <c r="D591" s="23" t="s">
        <v>138</v>
      </c>
      <c r="E591" s="106"/>
      <c r="F591" s="14"/>
      <c r="G591" s="101"/>
      <c r="H591" s="101"/>
      <c r="I591" s="101"/>
    </row>
    <row r="592" spans="1:9" s="102" customFormat="1" ht="30" hidden="1" x14ac:dyDescent="0.25">
      <c r="A592" s="7">
        <v>1</v>
      </c>
      <c r="B592" s="8" t="s">
        <v>167</v>
      </c>
      <c r="C592" s="119" t="s">
        <v>231</v>
      </c>
      <c r="D592" s="24" t="s">
        <v>139</v>
      </c>
      <c r="E592" s="106"/>
      <c r="F592" s="47">
        <f>SUM(F593:F595)</f>
        <v>1584</v>
      </c>
      <c r="G592" s="101"/>
      <c r="H592" s="101"/>
      <c r="I592" s="101"/>
    </row>
    <row r="593" spans="1:68" s="102" customFormat="1" ht="30" hidden="1" x14ac:dyDescent="0.25">
      <c r="A593" s="7">
        <v>1</v>
      </c>
      <c r="B593" s="8" t="s">
        <v>167</v>
      </c>
      <c r="C593" s="119" t="s">
        <v>231</v>
      </c>
      <c r="D593" s="23" t="s">
        <v>140</v>
      </c>
      <c r="E593" s="106"/>
      <c r="F593" s="14">
        <v>1584</v>
      </c>
      <c r="G593" s="101"/>
      <c r="H593" s="101"/>
      <c r="I593" s="101"/>
    </row>
    <row r="594" spans="1:68" s="102" customFormat="1" ht="45" hidden="1" x14ac:dyDescent="0.25">
      <c r="A594" s="7">
        <v>1</v>
      </c>
      <c r="B594" s="8" t="s">
        <v>167</v>
      </c>
      <c r="C594" s="119" t="s">
        <v>231</v>
      </c>
      <c r="D594" s="23" t="s">
        <v>141</v>
      </c>
      <c r="E594" s="106"/>
      <c r="F594" s="11"/>
      <c r="G594" s="101"/>
      <c r="H594" s="101"/>
      <c r="I594" s="101"/>
    </row>
    <row r="595" spans="1:68" ht="45" hidden="1" x14ac:dyDescent="0.25">
      <c r="A595" s="7">
        <v>1</v>
      </c>
      <c r="B595" s="8" t="s">
        <v>167</v>
      </c>
      <c r="C595" s="119" t="s">
        <v>231</v>
      </c>
      <c r="D595" s="23" t="s">
        <v>142</v>
      </c>
      <c r="E595" s="21"/>
      <c r="F595" s="14"/>
      <c r="G595" s="14"/>
      <c r="H595" s="14"/>
      <c r="I595" s="14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  <c r="AS595" s="19"/>
      <c r="AT595" s="19"/>
      <c r="AU595" s="19"/>
      <c r="AV595" s="19"/>
      <c r="AW595" s="19"/>
      <c r="AX595" s="19"/>
      <c r="AY595" s="19"/>
      <c r="AZ595" s="19"/>
      <c r="BA595" s="19"/>
      <c r="BB595" s="19"/>
      <c r="BC595" s="19"/>
      <c r="BD595" s="19"/>
      <c r="BE595" s="19"/>
      <c r="BF595" s="19"/>
      <c r="BG595" s="19"/>
      <c r="BH595" s="19"/>
      <c r="BI595" s="19"/>
      <c r="BJ595" s="19"/>
      <c r="BK595" s="19"/>
      <c r="BL595" s="19"/>
      <c r="BM595" s="19"/>
      <c r="BN595" s="19"/>
      <c r="BO595" s="19"/>
      <c r="BP595" s="19"/>
    </row>
    <row r="596" spans="1:68" hidden="1" x14ac:dyDescent="0.25">
      <c r="B596" s="8"/>
      <c r="C596" s="119" t="s">
        <v>231</v>
      </c>
      <c r="D596" s="20" t="s">
        <v>72</v>
      </c>
      <c r="E596" s="66"/>
      <c r="F596" s="14"/>
      <c r="G596" s="14"/>
      <c r="H596" s="14"/>
      <c r="I596" s="14"/>
      <c r="J596" s="102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  <c r="AR596" s="19"/>
      <c r="AS596" s="19"/>
      <c r="AT596" s="19"/>
      <c r="AU596" s="19"/>
      <c r="AV596" s="19"/>
      <c r="AW596" s="19"/>
      <c r="AX596" s="19"/>
      <c r="AY596" s="19"/>
      <c r="AZ596" s="19"/>
      <c r="BA596" s="19"/>
      <c r="BB596" s="19"/>
      <c r="BC596" s="19"/>
      <c r="BD596" s="19"/>
      <c r="BE596" s="19"/>
      <c r="BF596" s="19"/>
      <c r="BG596" s="19"/>
      <c r="BH596" s="19"/>
      <c r="BI596" s="19"/>
      <c r="BJ596" s="19"/>
      <c r="BK596" s="19"/>
      <c r="BL596" s="19"/>
      <c r="BM596" s="19"/>
      <c r="BN596" s="19"/>
      <c r="BO596" s="19"/>
      <c r="BP596" s="19"/>
    </row>
    <row r="597" spans="1:68" s="102" customFormat="1" hidden="1" x14ac:dyDescent="0.25">
      <c r="A597" s="7">
        <v>1</v>
      </c>
      <c r="B597" s="8" t="s">
        <v>167</v>
      </c>
      <c r="C597" s="119" t="s">
        <v>231</v>
      </c>
      <c r="D597" s="22" t="s">
        <v>188</v>
      </c>
      <c r="E597" s="71"/>
      <c r="F597" s="47">
        <f>SUM(F598,F599,F603,F604,F605,F606)</f>
        <v>991</v>
      </c>
      <c r="G597" s="101"/>
      <c r="H597" s="101"/>
      <c r="I597" s="101"/>
    </row>
    <row r="598" spans="1:68" s="102" customFormat="1" hidden="1" x14ac:dyDescent="0.25">
      <c r="A598" s="7">
        <v>1</v>
      </c>
      <c r="B598" s="8" t="s">
        <v>167</v>
      </c>
      <c r="C598" s="119" t="s">
        <v>231</v>
      </c>
      <c r="D598" s="23" t="s">
        <v>189</v>
      </c>
      <c r="E598" s="107"/>
      <c r="F598" s="106"/>
      <c r="G598" s="108"/>
      <c r="H598" s="108"/>
      <c r="I598" s="108"/>
    </row>
    <row r="599" spans="1:68" s="102" customFormat="1" ht="30" hidden="1" x14ac:dyDescent="0.25">
      <c r="A599" s="7">
        <v>1</v>
      </c>
      <c r="B599" s="8" t="s">
        <v>167</v>
      </c>
      <c r="C599" s="119" t="s">
        <v>231</v>
      </c>
      <c r="D599" s="24" t="s">
        <v>190</v>
      </c>
      <c r="E599" s="21"/>
      <c r="F599" s="14"/>
      <c r="G599" s="108"/>
      <c r="H599" s="108"/>
      <c r="I599" s="108"/>
    </row>
    <row r="600" spans="1:68" s="19" customFormat="1" hidden="1" x14ac:dyDescent="0.25">
      <c r="A600" s="7"/>
      <c r="B600" s="8" t="s">
        <v>167</v>
      </c>
      <c r="C600" s="119" t="s">
        <v>231</v>
      </c>
      <c r="D600" s="23" t="s">
        <v>191</v>
      </c>
      <c r="E600" s="21"/>
      <c r="F600" s="21"/>
      <c r="G600" s="11"/>
      <c r="H600" s="11"/>
      <c r="I600" s="11"/>
      <c r="J600" s="102"/>
    </row>
    <row r="601" spans="1:68" s="102" customFormat="1" ht="30" hidden="1" x14ac:dyDescent="0.25">
      <c r="A601" s="7">
        <v>1</v>
      </c>
      <c r="B601" s="8" t="s">
        <v>167</v>
      </c>
      <c r="C601" s="119" t="s">
        <v>231</v>
      </c>
      <c r="D601" s="23" t="s">
        <v>192</v>
      </c>
      <c r="E601" s="21"/>
      <c r="F601" s="14"/>
      <c r="G601" s="108"/>
      <c r="H601" s="108"/>
      <c r="I601" s="108"/>
    </row>
    <row r="602" spans="1:68" s="102" customFormat="1" ht="45" hidden="1" x14ac:dyDescent="0.25">
      <c r="A602" s="7">
        <v>1</v>
      </c>
      <c r="B602" s="8" t="s">
        <v>167</v>
      </c>
      <c r="C602" s="119" t="s">
        <v>231</v>
      </c>
      <c r="D602" s="23" t="s">
        <v>193</v>
      </c>
      <c r="E602" s="21"/>
      <c r="F602" s="14"/>
      <c r="G602" s="108"/>
      <c r="H602" s="108"/>
      <c r="I602" s="108"/>
    </row>
    <row r="603" spans="1:68" s="102" customFormat="1" ht="45" hidden="1" x14ac:dyDescent="0.25">
      <c r="A603" s="7">
        <v>1</v>
      </c>
      <c r="B603" s="8" t="s">
        <v>167</v>
      </c>
      <c r="C603" s="119" t="s">
        <v>231</v>
      </c>
      <c r="D603" s="23" t="s">
        <v>200</v>
      </c>
      <c r="E603" s="21"/>
      <c r="F603" s="101"/>
      <c r="G603" s="108"/>
      <c r="H603" s="108"/>
      <c r="I603" s="108"/>
    </row>
    <row r="604" spans="1:68" s="102" customFormat="1" ht="45" hidden="1" x14ac:dyDescent="0.25">
      <c r="A604" s="7">
        <v>1</v>
      </c>
      <c r="B604" s="8" t="s">
        <v>167</v>
      </c>
      <c r="C604" s="119" t="s">
        <v>231</v>
      </c>
      <c r="D604" s="5" t="s">
        <v>201</v>
      </c>
      <c r="E604" s="21"/>
      <c r="F604" s="101"/>
      <c r="G604" s="108"/>
      <c r="H604" s="108"/>
      <c r="I604" s="108"/>
    </row>
    <row r="605" spans="1:68" s="102" customFormat="1" ht="75" hidden="1" x14ac:dyDescent="0.25">
      <c r="A605" s="7"/>
      <c r="B605" s="8"/>
      <c r="C605" s="119" t="s">
        <v>231</v>
      </c>
      <c r="D605" s="5" t="s">
        <v>228</v>
      </c>
      <c r="E605" s="21"/>
      <c r="F605" s="98">
        <v>250</v>
      </c>
      <c r="G605" s="108"/>
      <c r="H605" s="108"/>
      <c r="I605" s="74"/>
    </row>
    <row r="606" spans="1:68" s="102" customFormat="1" ht="28.5" hidden="1" x14ac:dyDescent="0.25">
      <c r="A606" s="7"/>
      <c r="B606" s="8"/>
      <c r="C606" s="119" t="s">
        <v>231</v>
      </c>
      <c r="D606" s="109" t="s">
        <v>218</v>
      </c>
      <c r="E606" s="21"/>
      <c r="F606" s="98">
        <f>F607</f>
        <v>741</v>
      </c>
      <c r="G606" s="103"/>
      <c r="H606" s="103"/>
      <c r="I606" s="121"/>
    </row>
    <row r="607" spans="1:68" s="102" customFormat="1" hidden="1" x14ac:dyDescent="0.25">
      <c r="A607" s="7"/>
      <c r="B607" s="8"/>
      <c r="C607" s="119" t="s">
        <v>231</v>
      </c>
      <c r="D607" s="5" t="s">
        <v>219</v>
      </c>
      <c r="E607" s="21"/>
      <c r="F607" s="98">
        <v>741</v>
      </c>
      <c r="G607" s="103"/>
      <c r="H607" s="103"/>
      <c r="I607" s="121"/>
    </row>
    <row r="608" spans="1:68" s="102" customFormat="1" ht="28.5" hidden="1" x14ac:dyDescent="0.25">
      <c r="A608" s="7"/>
      <c r="B608" s="8"/>
      <c r="C608" s="119" t="s">
        <v>231</v>
      </c>
      <c r="D608" s="109" t="s">
        <v>220</v>
      </c>
      <c r="E608" s="21"/>
      <c r="F608" s="98"/>
      <c r="G608" s="103"/>
      <c r="H608" s="103"/>
      <c r="I608" s="121"/>
    </row>
    <row r="609" spans="1:68" s="102" customFormat="1" hidden="1" x14ac:dyDescent="0.25">
      <c r="A609" s="7"/>
      <c r="B609" s="8"/>
      <c r="C609" s="119" t="s">
        <v>231</v>
      </c>
      <c r="D609" s="5"/>
      <c r="E609" s="21"/>
      <c r="F609" s="98"/>
      <c r="G609" s="108"/>
      <c r="H609" s="108"/>
      <c r="I609" s="74"/>
    </row>
    <row r="610" spans="1:68" s="102" customFormat="1" hidden="1" x14ac:dyDescent="0.25">
      <c r="A610" s="7">
        <v>1</v>
      </c>
      <c r="B610" s="8" t="s">
        <v>167</v>
      </c>
      <c r="C610" s="119" t="s">
        <v>231</v>
      </c>
      <c r="D610" s="22" t="s">
        <v>195</v>
      </c>
      <c r="E610" s="21"/>
      <c r="F610" s="101"/>
      <c r="G610" s="108"/>
      <c r="H610" s="108"/>
      <c r="I610" s="108"/>
    </row>
    <row r="611" spans="1:68" s="102" customFormat="1" hidden="1" x14ac:dyDescent="0.25">
      <c r="A611" s="7">
        <v>1</v>
      </c>
      <c r="B611" s="8" t="s">
        <v>167</v>
      </c>
      <c r="C611" s="119" t="s">
        <v>231</v>
      </c>
      <c r="D611" s="22" t="s">
        <v>196</v>
      </c>
      <c r="E611" s="21"/>
      <c r="F611" s="101"/>
      <c r="G611" s="108"/>
      <c r="H611" s="108"/>
      <c r="I611" s="108"/>
    </row>
    <row r="612" spans="1:68" s="102" customFormat="1" hidden="1" x14ac:dyDescent="0.25">
      <c r="A612" s="7">
        <v>1</v>
      </c>
      <c r="B612" s="8" t="s">
        <v>167</v>
      </c>
      <c r="C612" s="119" t="s">
        <v>231</v>
      </c>
      <c r="D612" s="23" t="s">
        <v>197</v>
      </c>
      <c r="E612" s="21"/>
      <c r="F612" s="118"/>
      <c r="G612" s="108"/>
      <c r="H612" s="108"/>
      <c r="I612" s="108"/>
    </row>
    <row r="613" spans="1:68" s="102" customFormat="1" hidden="1" x14ac:dyDescent="0.25">
      <c r="A613" s="7">
        <v>1</v>
      </c>
      <c r="B613" s="8" t="s">
        <v>167</v>
      </c>
      <c r="C613" s="119" t="s">
        <v>231</v>
      </c>
      <c r="D613" s="67" t="s">
        <v>202</v>
      </c>
      <c r="E613" s="21"/>
      <c r="F613" s="14"/>
      <c r="G613" s="108"/>
      <c r="H613" s="108"/>
      <c r="I613" s="108"/>
    </row>
    <row r="614" spans="1:68" s="102" customFormat="1" ht="29.25" hidden="1" x14ac:dyDescent="0.25">
      <c r="A614" s="7">
        <v>1</v>
      </c>
      <c r="B614" s="8" t="s">
        <v>167</v>
      </c>
      <c r="C614" s="119" t="s">
        <v>231</v>
      </c>
      <c r="D614" s="22" t="s">
        <v>198</v>
      </c>
      <c r="E614" s="21"/>
      <c r="F614" s="14">
        <v>6000</v>
      </c>
      <c r="G614" s="108"/>
      <c r="H614" s="108"/>
      <c r="I614" s="108"/>
    </row>
    <row r="615" spans="1:68" s="102" customFormat="1" hidden="1" x14ac:dyDescent="0.25">
      <c r="A615" s="7">
        <v>1</v>
      </c>
      <c r="B615" s="8" t="s">
        <v>167</v>
      </c>
      <c r="C615" s="119" t="s">
        <v>231</v>
      </c>
      <c r="D615" s="26" t="s">
        <v>94</v>
      </c>
      <c r="E615" s="21"/>
      <c r="F615" s="62"/>
      <c r="G615" s="108"/>
      <c r="H615" s="108"/>
      <c r="I615" s="108"/>
    </row>
    <row r="616" spans="1:68" s="102" customFormat="1" ht="57.75" hidden="1" x14ac:dyDescent="0.25">
      <c r="A616" s="7">
        <v>1</v>
      </c>
      <c r="B616" s="8" t="s">
        <v>167</v>
      </c>
      <c r="C616" s="119" t="s">
        <v>231</v>
      </c>
      <c r="D616" s="22" t="s">
        <v>199</v>
      </c>
      <c r="E616" s="21"/>
      <c r="F616" s="62"/>
      <c r="G616" s="108"/>
      <c r="H616" s="108"/>
      <c r="I616" s="108"/>
    </row>
    <row r="617" spans="1:68" s="102" customFormat="1" hidden="1" x14ac:dyDescent="0.25">
      <c r="A617" s="7">
        <v>1</v>
      </c>
      <c r="B617" s="8" t="s">
        <v>167</v>
      </c>
      <c r="C617" s="119" t="s">
        <v>231</v>
      </c>
      <c r="D617" s="27" t="s">
        <v>120</v>
      </c>
      <c r="E617" s="21"/>
      <c r="F617" s="62">
        <f>SUM(F618:F618)</f>
        <v>450</v>
      </c>
      <c r="G617" s="108"/>
      <c r="H617" s="108"/>
      <c r="I617" s="108"/>
    </row>
    <row r="618" spans="1:68" s="102" customFormat="1" ht="30" hidden="1" x14ac:dyDescent="0.25">
      <c r="A618" s="7">
        <v>1</v>
      </c>
      <c r="B618" s="8" t="s">
        <v>167</v>
      </c>
      <c r="C618" s="119" t="s">
        <v>231</v>
      </c>
      <c r="D618" s="57" t="s">
        <v>148</v>
      </c>
      <c r="E618" s="21"/>
      <c r="F618" s="62">
        <v>450</v>
      </c>
      <c r="G618" s="108"/>
      <c r="H618" s="108"/>
      <c r="I618" s="108"/>
    </row>
    <row r="619" spans="1:68" s="102" customFormat="1" hidden="1" x14ac:dyDescent="0.25">
      <c r="A619" s="7">
        <v>1</v>
      </c>
      <c r="B619" s="8" t="s">
        <v>167</v>
      </c>
      <c r="C619" s="119" t="s">
        <v>231</v>
      </c>
      <c r="D619" s="30" t="s">
        <v>143</v>
      </c>
      <c r="E619" s="21"/>
      <c r="F619" s="47">
        <f>F576+F597</f>
        <v>29235</v>
      </c>
      <c r="G619" s="108"/>
      <c r="H619" s="108"/>
      <c r="I619" s="108"/>
    </row>
    <row r="620" spans="1:68" s="102" customFormat="1" ht="29.25" hidden="1" x14ac:dyDescent="0.25">
      <c r="A620" s="7">
        <v>1</v>
      </c>
      <c r="B620" s="8" t="s">
        <v>167</v>
      </c>
      <c r="C620" s="119" t="s">
        <v>231</v>
      </c>
      <c r="D620" s="30" t="s">
        <v>144</v>
      </c>
      <c r="E620" s="21"/>
      <c r="F620" s="47">
        <f>F586</f>
        <v>5882</v>
      </c>
      <c r="G620" s="108"/>
      <c r="H620" s="108"/>
      <c r="I620" s="108"/>
    </row>
    <row r="621" spans="1:68" s="102" customFormat="1" hidden="1" x14ac:dyDescent="0.25">
      <c r="A621" s="7">
        <v>1</v>
      </c>
      <c r="B621" s="8" t="s">
        <v>167</v>
      </c>
      <c r="C621" s="119" t="s">
        <v>231</v>
      </c>
      <c r="D621" s="30" t="s">
        <v>145</v>
      </c>
      <c r="E621" s="21"/>
      <c r="F621" s="47">
        <f>F610+F584</f>
        <v>25000</v>
      </c>
      <c r="G621" s="108"/>
      <c r="H621" s="108"/>
      <c r="I621" s="108"/>
    </row>
    <row r="622" spans="1:68" s="102" customFormat="1" ht="29.25" hidden="1" x14ac:dyDescent="0.25">
      <c r="A622" s="7">
        <v>1</v>
      </c>
      <c r="B622" s="8" t="s">
        <v>167</v>
      </c>
      <c r="C622" s="119" t="s">
        <v>231</v>
      </c>
      <c r="D622" s="30" t="s">
        <v>146</v>
      </c>
      <c r="E622" s="106"/>
      <c r="F622" s="106">
        <f>F614</f>
        <v>6000</v>
      </c>
      <c r="G622" s="108"/>
      <c r="H622" s="108"/>
      <c r="I622" s="108"/>
    </row>
    <row r="623" spans="1:68" s="102" customFormat="1" hidden="1" x14ac:dyDescent="0.25">
      <c r="A623" s="7">
        <v>1</v>
      </c>
      <c r="B623" s="8" t="s">
        <v>167</v>
      </c>
      <c r="C623" s="119" t="s">
        <v>231</v>
      </c>
      <c r="D623" s="31" t="s">
        <v>85</v>
      </c>
      <c r="E623" s="106"/>
      <c r="F623" s="154">
        <f>F620+F619+F622+F621*2.9</f>
        <v>113617</v>
      </c>
      <c r="G623" s="108"/>
      <c r="H623" s="108"/>
      <c r="I623" s="108"/>
    </row>
    <row r="624" spans="1:68" hidden="1" x14ac:dyDescent="0.25">
      <c r="A624" s="7">
        <v>1</v>
      </c>
      <c r="B624" s="8" t="s">
        <v>167</v>
      </c>
      <c r="C624" s="119" t="s">
        <v>231</v>
      </c>
      <c r="D624" s="48" t="s">
        <v>6</v>
      </c>
      <c r="E624" s="207"/>
      <c r="F624" s="14"/>
      <c r="G624" s="14"/>
      <c r="H624" s="14"/>
      <c r="I624" s="14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  <c r="AR624" s="19"/>
      <c r="AS624" s="19"/>
      <c r="AT624" s="19"/>
      <c r="AU624" s="19"/>
      <c r="AV624" s="19"/>
      <c r="AW624" s="19"/>
      <c r="AX624" s="19"/>
      <c r="AY624" s="19"/>
      <c r="AZ624" s="19"/>
      <c r="BA624" s="19"/>
      <c r="BB624" s="19"/>
      <c r="BC624" s="19"/>
      <c r="BD624" s="19"/>
      <c r="BE624" s="19"/>
      <c r="BF624" s="19"/>
      <c r="BG624" s="19"/>
      <c r="BH624" s="19"/>
      <c r="BI624" s="19"/>
      <c r="BJ624" s="19"/>
      <c r="BK624" s="19"/>
      <c r="BL624" s="19"/>
      <c r="BM624" s="19"/>
      <c r="BN624" s="19"/>
      <c r="BO624" s="19"/>
      <c r="BP624" s="19"/>
    </row>
    <row r="625" spans="1:68" hidden="1" x14ac:dyDescent="0.25">
      <c r="A625" s="7">
        <v>1</v>
      </c>
      <c r="B625" s="8" t="s">
        <v>167</v>
      </c>
      <c r="C625" s="119" t="s">
        <v>231</v>
      </c>
      <c r="D625" s="63" t="s">
        <v>13</v>
      </c>
      <c r="E625" s="207"/>
      <c r="F625" s="14"/>
      <c r="G625" s="14"/>
      <c r="H625" s="14"/>
      <c r="I625" s="14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  <c r="AS625" s="19"/>
      <c r="AT625" s="19"/>
      <c r="AU625" s="19"/>
      <c r="AV625" s="19"/>
      <c r="AW625" s="19"/>
      <c r="AX625" s="19"/>
      <c r="AY625" s="19"/>
      <c r="AZ625" s="19"/>
      <c r="BA625" s="19"/>
      <c r="BB625" s="19"/>
      <c r="BC625" s="19"/>
      <c r="BD625" s="19"/>
      <c r="BE625" s="19"/>
      <c r="BF625" s="19"/>
      <c r="BG625" s="19"/>
      <c r="BH625" s="19"/>
      <c r="BI625" s="19"/>
      <c r="BJ625" s="19"/>
      <c r="BK625" s="19"/>
      <c r="BL625" s="19"/>
      <c r="BM625" s="19"/>
      <c r="BN625" s="19"/>
      <c r="BO625" s="19"/>
      <c r="BP625" s="19"/>
    </row>
    <row r="626" spans="1:68" hidden="1" x14ac:dyDescent="0.25">
      <c r="B626" s="8"/>
      <c r="C626" s="119" t="s">
        <v>231</v>
      </c>
      <c r="D626" s="110" t="s">
        <v>63</v>
      </c>
      <c r="E626" s="207">
        <v>240</v>
      </c>
      <c r="F626" s="14">
        <v>85</v>
      </c>
      <c r="G626" s="92">
        <v>3</v>
      </c>
      <c r="H626" s="14">
        <f>ROUND(I626/E626,0)</f>
        <v>1</v>
      </c>
      <c r="I626" s="14">
        <f>ROUND(F626*G626,0)</f>
        <v>255</v>
      </c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  <c r="AR626" s="19"/>
      <c r="AS626" s="19"/>
      <c r="AT626" s="19"/>
      <c r="AU626" s="19"/>
      <c r="AV626" s="19"/>
      <c r="AW626" s="19"/>
      <c r="AX626" s="19"/>
      <c r="AY626" s="19"/>
      <c r="AZ626" s="19"/>
      <c r="BA626" s="19"/>
      <c r="BB626" s="19"/>
      <c r="BC626" s="19"/>
      <c r="BD626" s="19"/>
      <c r="BE626" s="19"/>
      <c r="BF626" s="19"/>
      <c r="BG626" s="19"/>
      <c r="BH626" s="19"/>
      <c r="BI626" s="19"/>
      <c r="BJ626" s="19"/>
      <c r="BK626" s="19"/>
      <c r="BL626" s="19"/>
      <c r="BM626" s="19"/>
      <c r="BN626" s="19"/>
      <c r="BO626" s="19"/>
      <c r="BP626" s="19"/>
    </row>
    <row r="627" spans="1:68" hidden="1" x14ac:dyDescent="0.25">
      <c r="A627" s="7">
        <v>1</v>
      </c>
      <c r="B627" s="8" t="s">
        <v>167</v>
      </c>
      <c r="C627" s="119" t="s">
        <v>231</v>
      </c>
      <c r="D627" s="36" t="s">
        <v>27</v>
      </c>
      <c r="E627" s="207">
        <v>240</v>
      </c>
      <c r="F627" s="14">
        <v>920</v>
      </c>
      <c r="G627" s="92">
        <v>8</v>
      </c>
      <c r="H627" s="14">
        <f>ROUND(I627/E627,0)</f>
        <v>31</v>
      </c>
      <c r="I627" s="14">
        <f>ROUND(F627*G627,0)</f>
        <v>7360</v>
      </c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  <c r="AS627" s="19"/>
      <c r="AT627" s="19"/>
      <c r="AU627" s="19"/>
      <c r="AV627" s="19"/>
      <c r="AW627" s="19"/>
      <c r="AX627" s="19"/>
      <c r="AY627" s="19"/>
      <c r="AZ627" s="19"/>
      <c r="BA627" s="19"/>
      <c r="BB627" s="19"/>
      <c r="BC627" s="19"/>
      <c r="BD627" s="19"/>
      <c r="BE627" s="19"/>
      <c r="BF627" s="19"/>
      <c r="BG627" s="19"/>
      <c r="BH627" s="19"/>
      <c r="BI627" s="19"/>
      <c r="BJ627" s="19"/>
      <c r="BK627" s="19"/>
      <c r="BL627" s="19"/>
      <c r="BM627" s="19"/>
      <c r="BN627" s="19"/>
      <c r="BO627" s="19"/>
      <c r="BP627" s="19"/>
    </row>
    <row r="628" spans="1:68" hidden="1" x14ac:dyDescent="0.25">
      <c r="A628" s="7">
        <v>1</v>
      </c>
      <c r="B628" s="8" t="s">
        <v>167</v>
      </c>
      <c r="C628" s="119" t="s">
        <v>231</v>
      </c>
      <c r="D628" s="189" t="s">
        <v>71</v>
      </c>
      <c r="E628" s="208"/>
      <c r="F628" s="49">
        <f>SUM(F626:F627)</f>
        <v>1005</v>
      </c>
      <c r="G628" s="41">
        <f>I628/F628</f>
        <v>7.5771144278606961</v>
      </c>
      <c r="H628" s="49">
        <f>H627+H626</f>
        <v>32</v>
      </c>
      <c r="I628" s="49">
        <f>I627+I626</f>
        <v>7615</v>
      </c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  <c r="AS628" s="19"/>
      <c r="AT628" s="19"/>
      <c r="AU628" s="19"/>
      <c r="AV628" s="19"/>
      <c r="AW628" s="19"/>
      <c r="AX628" s="19"/>
      <c r="AY628" s="19"/>
      <c r="AZ628" s="19"/>
      <c r="BA628" s="19"/>
      <c r="BB628" s="19"/>
      <c r="BC628" s="19"/>
      <c r="BD628" s="19"/>
      <c r="BE628" s="19"/>
      <c r="BF628" s="19"/>
      <c r="BG628" s="19"/>
      <c r="BH628" s="19"/>
      <c r="BI628" s="19"/>
      <c r="BJ628" s="19"/>
      <c r="BK628" s="19"/>
      <c r="BL628" s="19"/>
      <c r="BM628" s="19"/>
      <c r="BN628" s="19"/>
      <c r="BO628" s="19"/>
      <c r="BP628" s="19"/>
    </row>
    <row r="629" spans="1:68" hidden="1" x14ac:dyDescent="0.25">
      <c r="A629" s="7">
        <v>1</v>
      </c>
      <c r="B629" s="8" t="s">
        <v>167</v>
      </c>
      <c r="C629" s="119" t="s">
        <v>231</v>
      </c>
      <c r="D629" s="38" t="s">
        <v>68</v>
      </c>
      <c r="E629" s="39"/>
      <c r="F629" s="47">
        <f>F628</f>
        <v>1005</v>
      </c>
      <c r="G629" s="41">
        <f>I629/F629</f>
        <v>7.5771144278606961</v>
      </c>
      <c r="H629" s="47">
        <f t="shared" ref="H629:I629" si="15">H628</f>
        <v>32</v>
      </c>
      <c r="I629" s="47">
        <f t="shared" si="15"/>
        <v>7615</v>
      </c>
    </row>
    <row r="630" spans="1:68" ht="15.75" hidden="1" thickBot="1" x14ac:dyDescent="0.3">
      <c r="A630" s="7">
        <v>1</v>
      </c>
      <c r="B630" s="8" t="s">
        <v>167</v>
      </c>
      <c r="C630" s="119" t="s">
        <v>231</v>
      </c>
      <c r="D630" s="199" t="s">
        <v>157</v>
      </c>
      <c r="E630" s="200"/>
      <c r="F630" s="200"/>
      <c r="G630" s="200"/>
      <c r="H630" s="200"/>
      <c r="I630" s="200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  <c r="AS630" s="19"/>
      <c r="AT630" s="19"/>
      <c r="AU630" s="19"/>
      <c r="AV630" s="19"/>
      <c r="AW630" s="19"/>
      <c r="AX630" s="19"/>
      <c r="AY630" s="19"/>
      <c r="AZ630" s="19"/>
      <c r="BA630" s="19"/>
      <c r="BB630" s="19"/>
      <c r="BC630" s="19"/>
      <c r="BD630" s="19"/>
      <c r="BE630" s="19"/>
      <c r="BF630" s="19"/>
      <c r="BG630" s="19"/>
      <c r="BH630" s="19"/>
      <c r="BI630" s="19"/>
      <c r="BJ630" s="19"/>
      <c r="BK630" s="19"/>
      <c r="BL630" s="19"/>
      <c r="BM630" s="19"/>
      <c r="BN630" s="19"/>
      <c r="BO630" s="19"/>
      <c r="BP630" s="19"/>
    </row>
    <row r="631" spans="1:68" s="94" customFormat="1" hidden="1" x14ac:dyDescent="0.25">
      <c r="A631" s="7">
        <v>1</v>
      </c>
      <c r="B631" s="7"/>
      <c r="C631" s="119" t="s">
        <v>231</v>
      </c>
      <c r="D631" s="68"/>
      <c r="E631" s="209"/>
      <c r="F631" s="115"/>
      <c r="G631" s="115"/>
      <c r="H631" s="115"/>
      <c r="I631" s="115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  <c r="AS631" s="19"/>
      <c r="AT631" s="19"/>
      <c r="AU631" s="19"/>
      <c r="AV631" s="19"/>
      <c r="AW631" s="19"/>
      <c r="AX631" s="19"/>
      <c r="AY631" s="19"/>
      <c r="AZ631" s="19"/>
      <c r="BA631" s="19"/>
      <c r="BB631" s="19"/>
      <c r="BC631" s="19"/>
      <c r="BD631" s="19"/>
      <c r="BE631" s="19"/>
      <c r="BF631" s="19"/>
      <c r="BG631" s="19"/>
      <c r="BH631" s="19"/>
      <c r="BI631" s="19"/>
      <c r="BJ631" s="19"/>
      <c r="BK631" s="19"/>
      <c r="BL631" s="19"/>
      <c r="BM631" s="19"/>
      <c r="BN631" s="19"/>
      <c r="BO631" s="19"/>
      <c r="BP631" s="19"/>
    </row>
    <row r="632" spans="1:68" ht="15.75" hidden="1" x14ac:dyDescent="0.25">
      <c r="A632" s="7">
        <v>1</v>
      </c>
      <c r="B632" s="8" t="s">
        <v>168</v>
      </c>
      <c r="C632" s="119" t="s">
        <v>231</v>
      </c>
      <c r="D632" s="210" t="s">
        <v>89</v>
      </c>
      <c r="E632" s="53"/>
      <c r="F632" s="14"/>
      <c r="G632" s="14"/>
      <c r="H632" s="14"/>
      <c r="I632" s="14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  <c r="AR632" s="19"/>
      <c r="AS632" s="19"/>
      <c r="AT632" s="19"/>
      <c r="AU632" s="19"/>
      <c r="AV632" s="19"/>
      <c r="AW632" s="19"/>
      <c r="AX632" s="19"/>
      <c r="AY632" s="19"/>
      <c r="AZ632" s="19"/>
      <c r="BA632" s="19"/>
      <c r="BB632" s="19"/>
      <c r="BC632" s="19"/>
      <c r="BD632" s="19"/>
      <c r="BE632" s="19"/>
      <c r="BF632" s="19"/>
      <c r="BG632" s="19"/>
      <c r="BH632" s="19"/>
      <c r="BI632" s="19"/>
      <c r="BJ632" s="19"/>
      <c r="BK632" s="19"/>
      <c r="BL632" s="19"/>
      <c r="BM632" s="19"/>
      <c r="BN632" s="19"/>
      <c r="BO632" s="19"/>
      <c r="BP632" s="19"/>
    </row>
    <row r="633" spans="1:68" hidden="1" x14ac:dyDescent="0.25">
      <c r="A633" s="7">
        <v>1</v>
      </c>
      <c r="B633" s="8" t="s">
        <v>168</v>
      </c>
      <c r="C633" s="119" t="s">
        <v>231</v>
      </c>
      <c r="D633" s="20" t="s">
        <v>84</v>
      </c>
      <c r="E633" s="21"/>
      <c r="F633" s="14"/>
      <c r="G633" s="14"/>
      <c r="H633" s="14"/>
      <c r="I633" s="14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  <c r="AR633" s="19"/>
      <c r="AS633" s="19"/>
      <c r="AT633" s="19"/>
      <c r="AU633" s="19"/>
      <c r="AV633" s="19"/>
      <c r="AW633" s="19"/>
      <c r="AX633" s="19"/>
      <c r="AY633" s="19"/>
      <c r="AZ633" s="19"/>
      <c r="BA633" s="19"/>
      <c r="BB633" s="19"/>
      <c r="BC633" s="19"/>
      <c r="BD633" s="19"/>
      <c r="BE633" s="19"/>
      <c r="BF633" s="19"/>
      <c r="BG633" s="19"/>
      <c r="BH633" s="19"/>
      <c r="BI633" s="19"/>
      <c r="BJ633" s="19"/>
      <c r="BK633" s="19"/>
      <c r="BL633" s="19"/>
      <c r="BM633" s="19"/>
      <c r="BN633" s="19"/>
      <c r="BO633" s="19"/>
      <c r="BP633" s="19"/>
    </row>
    <row r="634" spans="1:68" hidden="1" x14ac:dyDescent="0.25">
      <c r="B634" s="8" t="s">
        <v>168</v>
      </c>
      <c r="C634" s="119" t="s">
        <v>231</v>
      </c>
      <c r="D634" s="20" t="s">
        <v>72</v>
      </c>
      <c r="E634" s="21"/>
      <c r="F634" s="14"/>
      <c r="G634" s="14"/>
      <c r="H634" s="14"/>
      <c r="I634" s="14"/>
      <c r="J634" s="102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  <c r="AR634" s="19"/>
      <c r="AS634" s="19"/>
      <c r="AT634" s="19"/>
      <c r="AU634" s="19"/>
      <c r="AV634" s="19"/>
      <c r="AW634" s="19"/>
      <c r="AX634" s="19"/>
      <c r="AY634" s="19"/>
      <c r="AZ634" s="19"/>
      <c r="BA634" s="19"/>
      <c r="BB634" s="19"/>
      <c r="BC634" s="19"/>
      <c r="BD634" s="19"/>
      <c r="BE634" s="19"/>
      <c r="BF634" s="19"/>
      <c r="BG634" s="19"/>
      <c r="BH634" s="19"/>
      <c r="BI634" s="19"/>
      <c r="BJ634" s="19"/>
      <c r="BK634" s="19"/>
      <c r="BL634" s="19"/>
      <c r="BM634" s="19"/>
      <c r="BN634" s="19"/>
      <c r="BO634" s="19"/>
      <c r="BP634" s="19"/>
    </row>
    <row r="635" spans="1:68" hidden="1" x14ac:dyDescent="0.25">
      <c r="B635" s="8" t="s">
        <v>168</v>
      </c>
      <c r="C635" s="119" t="s">
        <v>231</v>
      </c>
      <c r="D635" s="22" t="s">
        <v>188</v>
      </c>
      <c r="E635" s="21"/>
      <c r="F635" s="14">
        <f>F636</f>
        <v>1000</v>
      </c>
      <c r="G635" s="14"/>
      <c r="H635" s="14"/>
      <c r="I635" s="14"/>
      <c r="J635" s="102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  <c r="AR635" s="19"/>
      <c r="AS635" s="19"/>
      <c r="AT635" s="19"/>
      <c r="AU635" s="19"/>
      <c r="AV635" s="19"/>
      <c r="AW635" s="19"/>
      <c r="AX635" s="19"/>
      <c r="AY635" s="19"/>
      <c r="AZ635" s="19"/>
      <c r="BA635" s="19"/>
      <c r="BB635" s="19"/>
      <c r="BC635" s="19"/>
      <c r="BD635" s="19"/>
      <c r="BE635" s="19"/>
      <c r="BF635" s="19"/>
      <c r="BG635" s="19"/>
      <c r="BH635" s="19"/>
      <c r="BI635" s="19"/>
      <c r="BJ635" s="19"/>
      <c r="BK635" s="19"/>
      <c r="BL635" s="19"/>
      <c r="BM635" s="19"/>
      <c r="BN635" s="19"/>
      <c r="BO635" s="19"/>
      <c r="BP635" s="19"/>
    </row>
    <row r="636" spans="1:68" ht="30" hidden="1" x14ac:dyDescent="0.25">
      <c r="B636" s="8" t="s">
        <v>168</v>
      </c>
      <c r="C636" s="119" t="s">
        <v>231</v>
      </c>
      <c r="D636" s="69" t="s">
        <v>190</v>
      </c>
      <c r="E636" s="21"/>
      <c r="F636" s="14">
        <f>F637/4</f>
        <v>1000</v>
      </c>
      <c r="G636" s="14"/>
      <c r="H636" s="14"/>
      <c r="I636" s="14"/>
      <c r="J636" s="102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  <c r="AR636" s="19"/>
      <c r="AS636" s="19"/>
      <c r="AT636" s="19"/>
      <c r="AU636" s="19"/>
      <c r="AV636" s="19"/>
      <c r="AW636" s="19"/>
      <c r="AX636" s="19"/>
      <c r="AY636" s="19"/>
      <c r="AZ636" s="19"/>
      <c r="BA636" s="19"/>
      <c r="BB636" s="19"/>
      <c r="BC636" s="19"/>
      <c r="BD636" s="19"/>
      <c r="BE636" s="19"/>
      <c r="BF636" s="19"/>
      <c r="BG636" s="19"/>
      <c r="BH636" s="19"/>
      <c r="BI636" s="19"/>
      <c r="BJ636" s="19"/>
      <c r="BK636" s="19"/>
      <c r="BL636" s="19"/>
      <c r="BM636" s="19"/>
      <c r="BN636" s="19"/>
      <c r="BO636" s="19"/>
      <c r="BP636" s="19"/>
    </row>
    <row r="637" spans="1:68" ht="30" hidden="1" x14ac:dyDescent="0.25">
      <c r="B637" s="8" t="s">
        <v>168</v>
      </c>
      <c r="C637" s="119" t="s">
        <v>231</v>
      </c>
      <c r="D637" s="23" t="s">
        <v>192</v>
      </c>
      <c r="E637" s="21"/>
      <c r="F637" s="14">
        <v>4000</v>
      </c>
      <c r="G637" s="14"/>
      <c r="H637" s="14"/>
      <c r="I637" s="14"/>
      <c r="J637" s="102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  <c r="AR637" s="19"/>
      <c r="AS637" s="19"/>
      <c r="AT637" s="19"/>
      <c r="AU637" s="19"/>
      <c r="AV637" s="19"/>
      <c r="AW637" s="19"/>
      <c r="AX637" s="19"/>
      <c r="AY637" s="19"/>
      <c r="AZ637" s="19"/>
      <c r="BA637" s="19"/>
      <c r="BB637" s="19"/>
      <c r="BC637" s="19"/>
      <c r="BD637" s="19"/>
      <c r="BE637" s="19"/>
      <c r="BF637" s="19"/>
      <c r="BG637" s="19"/>
      <c r="BH637" s="19"/>
      <c r="BI637" s="19"/>
      <c r="BJ637" s="19"/>
      <c r="BK637" s="19"/>
      <c r="BL637" s="19"/>
      <c r="BM637" s="19"/>
      <c r="BN637" s="19"/>
      <c r="BO637" s="19"/>
      <c r="BP637" s="19"/>
    </row>
    <row r="638" spans="1:68" hidden="1" x14ac:dyDescent="0.25">
      <c r="B638" s="8" t="s">
        <v>168</v>
      </c>
      <c r="C638" s="119" t="s">
        <v>231</v>
      </c>
      <c r="D638" s="22" t="s">
        <v>195</v>
      </c>
      <c r="E638" s="21"/>
      <c r="F638" s="14">
        <f>F640/9.4</f>
        <v>29095.744680851061</v>
      </c>
      <c r="G638" s="14"/>
      <c r="H638" s="14"/>
      <c r="I638" s="14"/>
      <c r="J638" s="102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  <c r="AR638" s="19"/>
      <c r="AS638" s="19"/>
      <c r="AT638" s="19"/>
      <c r="AU638" s="19"/>
      <c r="AV638" s="19"/>
      <c r="AW638" s="19"/>
      <c r="AX638" s="19"/>
      <c r="AY638" s="19"/>
      <c r="AZ638" s="19"/>
      <c r="BA638" s="19"/>
      <c r="BB638" s="19"/>
      <c r="BC638" s="19"/>
      <c r="BD638" s="19"/>
      <c r="BE638" s="19"/>
      <c r="BF638" s="19"/>
      <c r="BG638" s="19"/>
      <c r="BH638" s="19"/>
      <c r="BI638" s="19"/>
      <c r="BJ638" s="19"/>
      <c r="BK638" s="19"/>
      <c r="BL638" s="19"/>
      <c r="BM638" s="19"/>
      <c r="BN638" s="19"/>
      <c r="BO638" s="19"/>
      <c r="BP638" s="19"/>
    </row>
    <row r="639" spans="1:68" hidden="1" x14ac:dyDescent="0.25">
      <c r="B639" s="8" t="s">
        <v>168</v>
      </c>
      <c r="C639" s="119" t="s">
        <v>231</v>
      </c>
      <c r="D639" s="23" t="s">
        <v>197</v>
      </c>
      <c r="E639" s="21"/>
      <c r="F639" s="14">
        <f>F640/9.4</f>
        <v>29095.744680851061</v>
      </c>
      <c r="G639" s="14"/>
      <c r="H639" s="14"/>
      <c r="I639" s="14"/>
      <c r="J639" s="102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  <c r="AS639" s="19"/>
      <c r="AT639" s="19"/>
      <c r="AU639" s="19"/>
      <c r="AV639" s="19"/>
      <c r="AW639" s="19"/>
      <c r="AX639" s="19"/>
      <c r="AY639" s="19"/>
      <c r="AZ639" s="19"/>
      <c r="BA639" s="19"/>
      <c r="BB639" s="19"/>
      <c r="BC639" s="19"/>
      <c r="BD639" s="19"/>
      <c r="BE639" s="19"/>
      <c r="BF639" s="19"/>
      <c r="BG639" s="19"/>
      <c r="BH639" s="19"/>
      <c r="BI639" s="19"/>
      <c r="BJ639" s="19"/>
      <c r="BK639" s="19"/>
      <c r="BL639" s="19"/>
      <c r="BM639" s="19"/>
      <c r="BN639" s="19"/>
      <c r="BO639" s="19"/>
      <c r="BP639" s="19"/>
    </row>
    <row r="640" spans="1:68" hidden="1" x14ac:dyDescent="0.25">
      <c r="A640" s="7">
        <v>1</v>
      </c>
      <c r="B640" s="8" t="s">
        <v>168</v>
      </c>
      <c r="C640" s="119" t="s">
        <v>231</v>
      </c>
      <c r="D640" s="67" t="s">
        <v>202</v>
      </c>
      <c r="E640" s="21"/>
      <c r="F640" s="14">
        <v>273500</v>
      </c>
      <c r="G640" s="14"/>
      <c r="H640" s="14"/>
      <c r="I640" s="14"/>
      <c r="J640" s="102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  <c r="AR640" s="19"/>
      <c r="AS640" s="19"/>
      <c r="AT640" s="19"/>
      <c r="AU640" s="19"/>
      <c r="AV640" s="19"/>
      <c r="AW640" s="19"/>
      <c r="AX640" s="19"/>
      <c r="AY640" s="19"/>
      <c r="AZ640" s="19"/>
      <c r="BA640" s="19"/>
      <c r="BB640" s="19"/>
      <c r="BC640" s="19"/>
      <c r="BD640" s="19"/>
      <c r="BE640" s="19"/>
      <c r="BF640" s="19"/>
      <c r="BG640" s="19"/>
      <c r="BH640" s="19"/>
      <c r="BI640" s="19"/>
      <c r="BJ640" s="19"/>
      <c r="BK640" s="19"/>
      <c r="BL640" s="19"/>
      <c r="BM640" s="19"/>
      <c r="BN640" s="19"/>
      <c r="BO640" s="19"/>
      <c r="BP640" s="19"/>
    </row>
    <row r="641" spans="1:68" hidden="1" x14ac:dyDescent="0.25">
      <c r="A641" s="7">
        <v>1</v>
      </c>
      <c r="B641" s="8" t="s">
        <v>168</v>
      </c>
      <c r="C641" s="119" t="s">
        <v>231</v>
      </c>
      <c r="D641" s="67" t="s">
        <v>203</v>
      </c>
      <c r="E641" s="6"/>
      <c r="F641" s="14"/>
      <c r="G641" s="6"/>
      <c r="H641" s="6"/>
      <c r="I641" s="6"/>
      <c r="J641" s="102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  <c r="AS641" s="19"/>
      <c r="AT641" s="19"/>
      <c r="AU641" s="19"/>
      <c r="AV641" s="19"/>
      <c r="AW641" s="19"/>
      <c r="AX641" s="19"/>
      <c r="AY641" s="19"/>
      <c r="AZ641" s="19"/>
      <c r="BA641" s="19"/>
      <c r="BB641" s="19"/>
      <c r="BC641" s="19"/>
      <c r="BD641" s="19"/>
      <c r="BE641" s="19"/>
      <c r="BF641" s="19"/>
      <c r="BG641" s="19"/>
      <c r="BH641" s="19"/>
      <c r="BI641" s="19"/>
      <c r="BJ641" s="19"/>
      <c r="BK641" s="19"/>
      <c r="BL641" s="19"/>
      <c r="BM641" s="19"/>
      <c r="BN641" s="19"/>
      <c r="BO641" s="19"/>
      <c r="BP641" s="19"/>
    </row>
    <row r="642" spans="1:68" hidden="1" x14ac:dyDescent="0.25">
      <c r="A642" s="7">
        <v>1</v>
      </c>
      <c r="B642" s="8" t="s">
        <v>168</v>
      </c>
      <c r="C642" s="119" t="s">
        <v>231</v>
      </c>
      <c r="D642" s="30" t="s">
        <v>143</v>
      </c>
      <c r="E642" s="21"/>
      <c r="F642" s="47">
        <f>F635</f>
        <v>1000</v>
      </c>
      <c r="G642" s="14"/>
      <c r="H642" s="14"/>
      <c r="I642" s="14"/>
      <c r="J642" s="102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  <c r="AR642" s="19"/>
      <c r="AS642" s="19"/>
      <c r="AT642" s="19"/>
      <c r="AU642" s="19"/>
      <c r="AV642" s="19"/>
      <c r="AW642" s="19"/>
      <c r="AX642" s="19"/>
      <c r="AY642" s="19"/>
      <c r="AZ642" s="19"/>
      <c r="BA642" s="19"/>
      <c r="BB642" s="19"/>
      <c r="BC642" s="19"/>
      <c r="BD642" s="19"/>
      <c r="BE642" s="19"/>
      <c r="BF642" s="19"/>
      <c r="BG642" s="19"/>
      <c r="BH642" s="19"/>
      <c r="BI642" s="19"/>
      <c r="BJ642" s="19"/>
      <c r="BK642" s="19"/>
      <c r="BL642" s="19"/>
      <c r="BM642" s="19"/>
      <c r="BN642" s="19"/>
      <c r="BO642" s="19"/>
      <c r="BP642" s="19"/>
    </row>
    <row r="643" spans="1:68" hidden="1" x14ac:dyDescent="0.25">
      <c r="A643" s="7">
        <v>1</v>
      </c>
      <c r="B643" s="8" t="s">
        <v>168</v>
      </c>
      <c r="C643" s="119" t="s">
        <v>231</v>
      </c>
      <c r="D643" s="30" t="s">
        <v>145</v>
      </c>
      <c r="E643" s="21"/>
      <c r="F643" s="47">
        <f>F638</f>
        <v>29095.744680851061</v>
      </c>
      <c r="G643" s="14"/>
      <c r="H643" s="14"/>
      <c r="I643" s="14"/>
      <c r="J643" s="102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  <c r="AR643" s="19"/>
      <c r="AS643" s="19"/>
      <c r="AT643" s="19"/>
      <c r="AU643" s="19"/>
      <c r="AV643" s="19"/>
      <c r="AW643" s="19"/>
      <c r="AX643" s="19"/>
      <c r="AY643" s="19"/>
      <c r="AZ643" s="19"/>
      <c r="BA643" s="19"/>
      <c r="BB643" s="19"/>
      <c r="BC643" s="19"/>
      <c r="BD643" s="19"/>
      <c r="BE643" s="19"/>
      <c r="BF643" s="19"/>
      <c r="BG643" s="19"/>
      <c r="BH643" s="19"/>
      <c r="BI643" s="19"/>
      <c r="BJ643" s="19"/>
      <c r="BK643" s="19"/>
      <c r="BL643" s="19"/>
      <c r="BM643" s="19"/>
      <c r="BN643" s="19"/>
      <c r="BO643" s="19"/>
      <c r="BP643" s="19"/>
    </row>
    <row r="644" spans="1:68" hidden="1" x14ac:dyDescent="0.25">
      <c r="A644" s="7">
        <v>1</v>
      </c>
      <c r="B644" s="8" t="s">
        <v>168</v>
      </c>
      <c r="C644" s="119" t="s">
        <v>231</v>
      </c>
      <c r="D644" s="31" t="s">
        <v>85</v>
      </c>
      <c r="E644" s="21"/>
      <c r="F644" s="47">
        <f>F642+F640/4.2</f>
        <v>66119.047619047618</v>
      </c>
      <c r="G644" s="14"/>
      <c r="H644" s="14"/>
      <c r="I644" s="14"/>
      <c r="J644" s="102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  <c r="AD644" s="19"/>
      <c r="AE644" s="19"/>
      <c r="AF644" s="19"/>
      <c r="AG644" s="19"/>
      <c r="AH644" s="19"/>
      <c r="AI644" s="19"/>
      <c r="AJ644" s="19"/>
      <c r="AK644" s="19"/>
      <c r="AL644" s="19"/>
      <c r="AM644" s="19"/>
      <c r="AN644" s="19"/>
      <c r="AO644" s="19"/>
      <c r="AP644" s="19"/>
      <c r="AQ644" s="19"/>
      <c r="AR644" s="19"/>
      <c r="AS644" s="19"/>
      <c r="AT644" s="19"/>
      <c r="AU644" s="19"/>
      <c r="AV644" s="19"/>
      <c r="AW644" s="19"/>
      <c r="AX644" s="19"/>
      <c r="AY644" s="19"/>
      <c r="AZ644" s="19"/>
      <c r="BA644" s="19"/>
      <c r="BB644" s="19"/>
      <c r="BC644" s="19"/>
      <c r="BD644" s="19"/>
      <c r="BE644" s="19"/>
      <c r="BF644" s="19"/>
      <c r="BG644" s="19"/>
      <c r="BH644" s="19"/>
      <c r="BI644" s="19"/>
      <c r="BJ644" s="19"/>
      <c r="BK644" s="19"/>
      <c r="BL644" s="19"/>
      <c r="BM644" s="19"/>
      <c r="BN644" s="19"/>
      <c r="BO644" s="19"/>
      <c r="BP644" s="19"/>
    </row>
    <row r="645" spans="1:68" ht="15.75" hidden="1" thickBot="1" x14ac:dyDescent="0.3">
      <c r="A645" s="7">
        <v>1</v>
      </c>
      <c r="B645" s="8" t="s">
        <v>168</v>
      </c>
      <c r="C645" s="119" t="s">
        <v>231</v>
      </c>
      <c r="D645" s="199" t="s">
        <v>157</v>
      </c>
      <c r="E645" s="200"/>
      <c r="F645" s="200"/>
      <c r="G645" s="200"/>
      <c r="H645" s="200"/>
      <c r="I645" s="200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  <c r="AD645" s="19"/>
      <c r="AE645" s="19"/>
      <c r="AF645" s="19"/>
      <c r="AG645" s="19"/>
      <c r="AH645" s="19"/>
      <c r="AI645" s="19"/>
      <c r="AJ645" s="19"/>
      <c r="AK645" s="19"/>
      <c r="AL645" s="19"/>
      <c r="AM645" s="19"/>
      <c r="AN645" s="19"/>
      <c r="AO645" s="19"/>
      <c r="AP645" s="19"/>
      <c r="AQ645" s="19"/>
      <c r="AR645" s="19"/>
      <c r="AS645" s="19"/>
      <c r="AT645" s="19"/>
      <c r="AU645" s="19"/>
      <c r="AV645" s="19"/>
      <c r="AW645" s="19"/>
      <c r="AX645" s="19"/>
      <c r="AY645" s="19"/>
      <c r="AZ645" s="19"/>
      <c r="BA645" s="19"/>
      <c r="BB645" s="19"/>
      <c r="BC645" s="19"/>
      <c r="BD645" s="19"/>
      <c r="BE645" s="19"/>
      <c r="BF645" s="19"/>
      <c r="BG645" s="19"/>
      <c r="BH645" s="19"/>
      <c r="BI645" s="19"/>
      <c r="BJ645" s="19"/>
      <c r="BK645" s="19"/>
      <c r="BL645" s="19"/>
      <c r="BM645" s="19"/>
      <c r="BN645" s="19"/>
      <c r="BO645" s="19"/>
      <c r="BP645" s="19"/>
    </row>
    <row r="646" spans="1:68" s="94" customFormat="1" hidden="1" x14ac:dyDescent="0.25">
      <c r="A646" s="7">
        <v>1</v>
      </c>
      <c r="B646" s="7"/>
      <c r="C646" s="119" t="s">
        <v>231</v>
      </c>
      <c r="D646" s="68"/>
      <c r="E646" s="209"/>
      <c r="F646" s="115"/>
      <c r="G646" s="115"/>
      <c r="H646" s="115"/>
      <c r="I646" s="115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  <c r="AD646" s="19"/>
      <c r="AE646" s="19"/>
      <c r="AF646" s="19"/>
      <c r="AG646" s="19"/>
      <c r="AH646" s="19"/>
      <c r="AI646" s="19"/>
      <c r="AJ646" s="19"/>
      <c r="AK646" s="19"/>
      <c r="AL646" s="19"/>
      <c r="AM646" s="19"/>
      <c r="AN646" s="19"/>
      <c r="AO646" s="19"/>
      <c r="AP646" s="19"/>
      <c r="AQ646" s="19"/>
      <c r="AR646" s="19"/>
      <c r="AS646" s="19"/>
      <c r="AT646" s="19"/>
      <c r="AU646" s="19"/>
      <c r="AV646" s="19"/>
      <c r="AW646" s="19"/>
      <c r="AX646" s="19"/>
      <c r="AY646" s="19"/>
      <c r="AZ646" s="19"/>
      <c r="BA646" s="19"/>
      <c r="BB646" s="19"/>
      <c r="BC646" s="19"/>
      <c r="BD646" s="19"/>
      <c r="BE646" s="19"/>
      <c r="BF646" s="19"/>
      <c r="BG646" s="19"/>
      <c r="BH646" s="19"/>
      <c r="BI646" s="19"/>
      <c r="BJ646" s="19"/>
      <c r="BK646" s="19"/>
      <c r="BL646" s="19"/>
      <c r="BM646" s="19"/>
      <c r="BN646" s="19"/>
      <c r="BO646" s="19"/>
      <c r="BP646" s="19"/>
    </row>
    <row r="647" spans="1:68" ht="15.75" hidden="1" x14ac:dyDescent="0.25">
      <c r="A647" s="7">
        <v>1</v>
      </c>
      <c r="B647" s="8" t="s">
        <v>169</v>
      </c>
      <c r="C647" s="119" t="s">
        <v>231</v>
      </c>
      <c r="D647" s="168" t="s">
        <v>90</v>
      </c>
      <c r="E647" s="53"/>
      <c r="F647" s="14"/>
      <c r="G647" s="14"/>
      <c r="H647" s="14"/>
      <c r="I647" s="14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  <c r="AD647" s="19"/>
      <c r="AE647" s="19"/>
      <c r="AF647" s="19"/>
      <c r="AG647" s="19"/>
      <c r="AH647" s="19"/>
      <c r="AI647" s="19"/>
      <c r="AJ647" s="19"/>
      <c r="AK647" s="19"/>
      <c r="AL647" s="19"/>
      <c r="AM647" s="19"/>
      <c r="AN647" s="19"/>
      <c r="AO647" s="19"/>
      <c r="AP647" s="19"/>
      <c r="AQ647" s="19"/>
      <c r="AR647" s="19"/>
      <c r="AS647" s="19"/>
      <c r="AT647" s="19"/>
      <c r="AU647" s="19"/>
      <c r="AV647" s="19"/>
      <c r="AW647" s="19"/>
      <c r="AX647" s="19"/>
      <c r="AY647" s="19"/>
      <c r="AZ647" s="19"/>
      <c r="BA647" s="19"/>
      <c r="BB647" s="19"/>
      <c r="BC647" s="19"/>
      <c r="BD647" s="19"/>
      <c r="BE647" s="19"/>
      <c r="BF647" s="19"/>
      <c r="BG647" s="19"/>
      <c r="BH647" s="19"/>
      <c r="BI647" s="19"/>
      <c r="BJ647" s="19"/>
      <c r="BK647" s="19"/>
      <c r="BL647" s="19"/>
      <c r="BM647" s="19"/>
      <c r="BN647" s="19"/>
      <c r="BO647" s="19"/>
      <c r="BP647" s="19"/>
    </row>
    <row r="648" spans="1:68" hidden="1" x14ac:dyDescent="0.25">
      <c r="A648" s="7">
        <v>1</v>
      </c>
      <c r="B648" s="8" t="s">
        <v>169</v>
      </c>
      <c r="C648" s="119" t="s">
        <v>231</v>
      </c>
      <c r="D648" s="20" t="s">
        <v>84</v>
      </c>
      <c r="E648" s="21"/>
      <c r="F648" s="14"/>
      <c r="G648" s="14"/>
      <c r="H648" s="14"/>
      <c r="I648" s="14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  <c r="AD648" s="19"/>
      <c r="AE648" s="19"/>
      <c r="AF648" s="19"/>
      <c r="AG648" s="19"/>
      <c r="AH648" s="19"/>
      <c r="AI648" s="19"/>
      <c r="AJ648" s="19"/>
      <c r="AK648" s="19"/>
      <c r="AL648" s="19"/>
      <c r="AM648" s="19"/>
      <c r="AN648" s="19"/>
      <c r="AO648" s="19"/>
      <c r="AP648" s="19"/>
      <c r="AQ648" s="19"/>
      <c r="AR648" s="19"/>
      <c r="AS648" s="19"/>
      <c r="AT648" s="19"/>
      <c r="AU648" s="19"/>
      <c r="AV648" s="19"/>
      <c r="AW648" s="19"/>
      <c r="AX648" s="19"/>
      <c r="AY648" s="19"/>
      <c r="AZ648" s="19"/>
      <c r="BA648" s="19"/>
      <c r="BB648" s="19"/>
      <c r="BC648" s="19"/>
      <c r="BD648" s="19"/>
      <c r="BE648" s="19"/>
      <c r="BF648" s="19"/>
      <c r="BG648" s="19"/>
      <c r="BH648" s="19"/>
      <c r="BI648" s="19"/>
      <c r="BJ648" s="19"/>
      <c r="BK648" s="19"/>
      <c r="BL648" s="19"/>
      <c r="BM648" s="19"/>
      <c r="BN648" s="19"/>
      <c r="BO648" s="19"/>
      <c r="BP648" s="19"/>
    </row>
    <row r="649" spans="1:68" hidden="1" x14ac:dyDescent="0.25">
      <c r="B649" s="8" t="s">
        <v>169</v>
      </c>
      <c r="C649" s="119" t="s">
        <v>231</v>
      </c>
      <c r="D649" s="20" t="s">
        <v>72</v>
      </c>
      <c r="E649" s="21"/>
      <c r="F649" s="14"/>
      <c r="G649" s="14"/>
      <c r="H649" s="14"/>
      <c r="I649" s="14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  <c r="AD649" s="19"/>
      <c r="AE649" s="19"/>
      <c r="AF649" s="19"/>
      <c r="AG649" s="19"/>
      <c r="AH649" s="19"/>
      <c r="AI649" s="19"/>
      <c r="AJ649" s="19"/>
      <c r="AK649" s="19"/>
      <c r="AL649" s="19"/>
      <c r="AM649" s="19"/>
      <c r="AN649" s="19"/>
      <c r="AO649" s="19"/>
      <c r="AP649" s="19"/>
      <c r="AQ649" s="19"/>
      <c r="AR649" s="19"/>
      <c r="AS649" s="19"/>
      <c r="AT649" s="19"/>
      <c r="AU649" s="19"/>
      <c r="AV649" s="19"/>
      <c r="AW649" s="19"/>
      <c r="AX649" s="19"/>
      <c r="AY649" s="19"/>
      <c r="AZ649" s="19"/>
      <c r="BA649" s="19"/>
      <c r="BB649" s="19"/>
      <c r="BC649" s="19"/>
      <c r="BD649" s="19"/>
      <c r="BE649" s="19"/>
      <c r="BF649" s="19"/>
      <c r="BG649" s="19"/>
      <c r="BH649" s="19"/>
      <c r="BI649" s="19"/>
      <c r="BJ649" s="19"/>
      <c r="BK649" s="19"/>
      <c r="BL649" s="19"/>
      <c r="BM649" s="19"/>
      <c r="BN649" s="19"/>
      <c r="BO649" s="19"/>
      <c r="BP649" s="19"/>
    </row>
    <row r="650" spans="1:68" hidden="1" x14ac:dyDescent="0.25">
      <c r="B650" s="8" t="s">
        <v>169</v>
      </c>
      <c r="C650" s="119" t="s">
        <v>231</v>
      </c>
      <c r="D650" s="22" t="s">
        <v>188</v>
      </c>
      <c r="E650" s="21"/>
      <c r="F650" s="14">
        <f>F651</f>
        <v>1755</v>
      </c>
      <c r="G650" s="14"/>
      <c r="H650" s="14"/>
      <c r="I650" s="14"/>
      <c r="J650" s="102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  <c r="AD650" s="19"/>
      <c r="AE650" s="19"/>
      <c r="AF650" s="19"/>
      <c r="AG650" s="19"/>
      <c r="AH650" s="19"/>
      <c r="AI650" s="19"/>
      <c r="AJ650" s="19"/>
      <c r="AK650" s="19"/>
      <c r="AL650" s="19"/>
      <c r="AM650" s="19"/>
      <c r="AN650" s="19"/>
      <c r="AO650" s="19"/>
      <c r="AP650" s="19"/>
      <c r="AQ650" s="19"/>
      <c r="AR650" s="19"/>
      <c r="AS650" s="19"/>
      <c r="AT650" s="19"/>
      <c r="AU650" s="19"/>
      <c r="AV650" s="19"/>
      <c r="AW650" s="19"/>
      <c r="AX650" s="19"/>
      <c r="AY650" s="19"/>
      <c r="AZ650" s="19"/>
      <c r="BA650" s="19"/>
      <c r="BB650" s="19"/>
      <c r="BC650" s="19"/>
      <c r="BD650" s="19"/>
      <c r="BE650" s="19"/>
      <c r="BF650" s="19"/>
      <c r="BG650" s="19"/>
      <c r="BH650" s="19"/>
      <c r="BI650" s="19"/>
      <c r="BJ650" s="19"/>
      <c r="BK650" s="19"/>
      <c r="BL650" s="19"/>
      <c r="BM650" s="19"/>
      <c r="BN650" s="19"/>
      <c r="BO650" s="19"/>
      <c r="BP650" s="19"/>
    </row>
    <row r="651" spans="1:68" ht="30" hidden="1" x14ac:dyDescent="0.25">
      <c r="B651" s="8" t="s">
        <v>169</v>
      </c>
      <c r="C651" s="119" t="s">
        <v>231</v>
      </c>
      <c r="D651" s="69" t="s">
        <v>190</v>
      </c>
      <c r="E651" s="21"/>
      <c r="F651" s="14">
        <f>F652/4</f>
        <v>1755</v>
      </c>
      <c r="G651" s="14"/>
      <c r="H651" s="14"/>
      <c r="I651" s="14"/>
      <c r="J651" s="102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  <c r="AD651" s="19"/>
      <c r="AE651" s="19"/>
      <c r="AF651" s="19"/>
      <c r="AG651" s="19"/>
      <c r="AH651" s="19"/>
      <c r="AI651" s="19"/>
      <c r="AJ651" s="19"/>
      <c r="AK651" s="19"/>
      <c r="AL651" s="19"/>
      <c r="AM651" s="19"/>
      <c r="AN651" s="19"/>
      <c r="AO651" s="19"/>
      <c r="AP651" s="19"/>
      <c r="AQ651" s="19"/>
      <c r="AR651" s="19"/>
      <c r="AS651" s="19"/>
      <c r="AT651" s="19"/>
      <c r="AU651" s="19"/>
      <c r="AV651" s="19"/>
      <c r="AW651" s="19"/>
      <c r="AX651" s="19"/>
      <c r="AY651" s="19"/>
      <c r="AZ651" s="19"/>
      <c r="BA651" s="19"/>
      <c r="BB651" s="19"/>
      <c r="BC651" s="19"/>
      <c r="BD651" s="19"/>
      <c r="BE651" s="19"/>
      <c r="BF651" s="19"/>
      <c r="BG651" s="19"/>
      <c r="BH651" s="19"/>
      <c r="BI651" s="19"/>
      <c r="BJ651" s="19"/>
      <c r="BK651" s="19"/>
      <c r="BL651" s="19"/>
      <c r="BM651" s="19"/>
      <c r="BN651" s="19"/>
      <c r="BO651" s="19"/>
      <c r="BP651" s="19"/>
    </row>
    <row r="652" spans="1:68" ht="30" hidden="1" x14ac:dyDescent="0.25">
      <c r="B652" s="8" t="s">
        <v>169</v>
      </c>
      <c r="C652" s="119" t="s">
        <v>231</v>
      </c>
      <c r="D652" s="23" t="s">
        <v>192</v>
      </c>
      <c r="E652" s="21"/>
      <c r="F652" s="14">
        <v>7020</v>
      </c>
      <c r="G652" s="14"/>
      <c r="H652" s="14"/>
      <c r="I652" s="14"/>
      <c r="J652" s="102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  <c r="AD652" s="19"/>
      <c r="AE652" s="19"/>
      <c r="AF652" s="19"/>
      <c r="AG652" s="19"/>
      <c r="AH652" s="19"/>
      <c r="AI652" s="19"/>
      <c r="AJ652" s="19"/>
      <c r="AK652" s="19"/>
      <c r="AL652" s="19"/>
      <c r="AM652" s="19"/>
      <c r="AN652" s="19"/>
      <c r="AO652" s="19"/>
      <c r="AP652" s="19"/>
      <c r="AQ652" s="19"/>
      <c r="AR652" s="19"/>
      <c r="AS652" s="19"/>
      <c r="AT652" s="19"/>
      <c r="AU652" s="19"/>
      <c r="AV652" s="19"/>
      <c r="AW652" s="19"/>
      <c r="AX652" s="19"/>
      <c r="AY652" s="19"/>
      <c r="AZ652" s="19"/>
      <c r="BA652" s="19"/>
      <c r="BB652" s="19"/>
      <c r="BC652" s="19"/>
      <c r="BD652" s="19"/>
      <c r="BE652" s="19"/>
      <c r="BF652" s="19"/>
      <c r="BG652" s="19"/>
      <c r="BH652" s="19"/>
      <c r="BI652" s="19"/>
      <c r="BJ652" s="19"/>
      <c r="BK652" s="19"/>
      <c r="BL652" s="19"/>
      <c r="BM652" s="19"/>
      <c r="BN652" s="19"/>
      <c r="BO652" s="19"/>
      <c r="BP652" s="19"/>
    </row>
    <row r="653" spans="1:68" hidden="1" x14ac:dyDescent="0.25">
      <c r="B653" s="8" t="s">
        <v>169</v>
      </c>
      <c r="C653" s="119" t="s">
        <v>231</v>
      </c>
      <c r="D653" s="22" t="s">
        <v>195</v>
      </c>
      <c r="E653" s="21"/>
      <c r="F653" s="14">
        <f>F655/9.4+F656/9.4</f>
        <v>21725</v>
      </c>
      <c r="G653" s="14"/>
      <c r="H653" s="14"/>
      <c r="I653" s="14"/>
      <c r="J653" s="102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  <c r="AD653" s="19"/>
      <c r="AE653" s="19"/>
      <c r="AF653" s="19"/>
      <c r="AG653" s="19"/>
      <c r="AH653" s="19"/>
      <c r="AI653" s="19"/>
      <c r="AJ653" s="19"/>
      <c r="AK653" s="19"/>
      <c r="AL653" s="19"/>
      <c r="AM653" s="19"/>
      <c r="AN653" s="19"/>
      <c r="AO653" s="19"/>
      <c r="AP653" s="19"/>
      <c r="AQ653" s="19"/>
      <c r="AR653" s="19"/>
      <c r="AS653" s="19"/>
      <c r="AT653" s="19"/>
      <c r="AU653" s="19"/>
      <c r="AV653" s="19"/>
      <c r="AW653" s="19"/>
      <c r="AX653" s="19"/>
      <c r="AY653" s="19"/>
      <c r="AZ653" s="19"/>
      <c r="BA653" s="19"/>
      <c r="BB653" s="19"/>
      <c r="BC653" s="19"/>
      <c r="BD653" s="19"/>
      <c r="BE653" s="19"/>
      <c r="BF653" s="19"/>
      <c r="BG653" s="19"/>
      <c r="BH653" s="19"/>
      <c r="BI653" s="19"/>
      <c r="BJ653" s="19"/>
      <c r="BK653" s="19"/>
      <c r="BL653" s="19"/>
      <c r="BM653" s="19"/>
      <c r="BN653" s="19"/>
      <c r="BO653" s="19"/>
      <c r="BP653" s="19"/>
    </row>
    <row r="654" spans="1:68" hidden="1" x14ac:dyDescent="0.25">
      <c r="B654" s="8" t="s">
        <v>169</v>
      </c>
      <c r="C654" s="119" t="s">
        <v>231</v>
      </c>
      <c r="D654" s="23" t="s">
        <v>197</v>
      </c>
      <c r="E654" s="21"/>
      <c r="F654" s="14">
        <f>F655/9.4+F656/9.4</f>
        <v>21725</v>
      </c>
      <c r="G654" s="14"/>
      <c r="H654" s="14"/>
      <c r="I654" s="14"/>
      <c r="J654" s="102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  <c r="AD654" s="19"/>
      <c r="AE654" s="19"/>
      <c r="AF654" s="19"/>
      <c r="AG654" s="19"/>
      <c r="AH654" s="19"/>
      <c r="AI654" s="19"/>
      <c r="AJ654" s="19"/>
      <c r="AK654" s="19"/>
      <c r="AL654" s="19"/>
      <c r="AM654" s="19"/>
      <c r="AN654" s="19"/>
      <c r="AO654" s="19"/>
      <c r="AP654" s="19"/>
      <c r="AQ654" s="19"/>
      <c r="AR654" s="19"/>
      <c r="AS654" s="19"/>
      <c r="AT654" s="19"/>
      <c r="AU654" s="19"/>
      <c r="AV654" s="19"/>
      <c r="AW654" s="19"/>
      <c r="AX654" s="19"/>
      <c r="AY654" s="19"/>
      <c r="AZ654" s="19"/>
      <c r="BA654" s="19"/>
      <c r="BB654" s="19"/>
      <c r="BC654" s="19"/>
      <c r="BD654" s="19"/>
      <c r="BE654" s="19"/>
      <c r="BF654" s="19"/>
      <c r="BG654" s="19"/>
      <c r="BH654" s="19"/>
      <c r="BI654" s="19"/>
      <c r="BJ654" s="19"/>
      <c r="BK654" s="19"/>
      <c r="BL654" s="19"/>
      <c r="BM654" s="19"/>
      <c r="BN654" s="19"/>
      <c r="BO654" s="19"/>
      <c r="BP654" s="19"/>
    </row>
    <row r="655" spans="1:68" hidden="1" x14ac:dyDescent="0.25">
      <c r="B655" s="8" t="s">
        <v>169</v>
      </c>
      <c r="C655" s="119" t="s">
        <v>231</v>
      </c>
      <c r="D655" s="67" t="s">
        <v>202</v>
      </c>
      <c r="E655" s="21"/>
      <c r="F655" s="14">
        <v>203415</v>
      </c>
      <c r="G655" s="14"/>
      <c r="H655" s="14"/>
      <c r="I655" s="14"/>
      <c r="J655" s="102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  <c r="AD655" s="19"/>
      <c r="AE655" s="19"/>
      <c r="AF655" s="19"/>
      <c r="AG655" s="19"/>
      <c r="AH655" s="19"/>
      <c r="AI655" s="19"/>
      <c r="AJ655" s="19"/>
      <c r="AK655" s="19"/>
      <c r="AL655" s="19"/>
      <c r="AM655" s="19"/>
      <c r="AN655" s="19"/>
      <c r="AO655" s="19"/>
      <c r="AP655" s="19"/>
      <c r="AQ655" s="19"/>
      <c r="AR655" s="19"/>
      <c r="AS655" s="19"/>
      <c r="AT655" s="19"/>
      <c r="AU655" s="19"/>
      <c r="AV655" s="19"/>
      <c r="AW655" s="19"/>
      <c r="AX655" s="19"/>
      <c r="AY655" s="19"/>
      <c r="AZ655" s="19"/>
      <c r="BA655" s="19"/>
      <c r="BB655" s="19"/>
      <c r="BC655" s="19"/>
      <c r="BD655" s="19"/>
      <c r="BE655" s="19"/>
      <c r="BF655" s="19"/>
      <c r="BG655" s="19"/>
      <c r="BH655" s="19"/>
      <c r="BI655" s="19"/>
      <c r="BJ655" s="19"/>
      <c r="BK655" s="19"/>
      <c r="BL655" s="19"/>
      <c r="BM655" s="19"/>
      <c r="BN655" s="19"/>
      <c r="BO655" s="19"/>
      <c r="BP655" s="19"/>
    </row>
    <row r="656" spans="1:68" hidden="1" x14ac:dyDescent="0.25">
      <c r="A656" s="7">
        <v>1</v>
      </c>
      <c r="B656" s="8" t="s">
        <v>169</v>
      </c>
      <c r="C656" s="119" t="s">
        <v>231</v>
      </c>
      <c r="D656" s="67" t="s">
        <v>203</v>
      </c>
      <c r="E656" s="21"/>
      <c r="F656" s="14">
        <v>800</v>
      </c>
      <c r="G656" s="14"/>
      <c r="H656" s="14"/>
      <c r="I656" s="14"/>
      <c r="J656" s="102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  <c r="AD656" s="19"/>
      <c r="AE656" s="19"/>
      <c r="AF656" s="19"/>
      <c r="AG656" s="19"/>
      <c r="AH656" s="19"/>
      <c r="AI656" s="19"/>
      <c r="AJ656" s="19"/>
      <c r="AK656" s="19"/>
      <c r="AL656" s="19"/>
      <c r="AM656" s="19"/>
      <c r="AN656" s="19"/>
      <c r="AO656" s="19"/>
      <c r="AP656" s="19"/>
      <c r="AQ656" s="19"/>
      <c r="AR656" s="19"/>
      <c r="AS656" s="19"/>
      <c r="AT656" s="19"/>
      <c r="AU656" s="19"/>
      <c r="AV656" s="19"/>
      <c r="AW656" s="19"/>
      <c r="AX656" s="19"/>
      <c r="AY656" s="19"/>
      <c r="AZ656" s="19"/>
      <c r="BA656" s="19"/>
      <c r="BB656" s="19"/>
      <c r="BC656" s="19"/>
      <c r="BD656" s="19"/>
      <c r="BE656" s="19"/>
      <c r="BF656" s="19"/>
      <c r="BG656" s="19"/>
      <c r="BH656" s="19"/>
      <c r="BI656" s="19"/>
      <c r="BJ656" s="19"/>
      <c r="BK656" s="19"/>
      <c r="BL656" s="19"/>
      <c r="BM656" s="19"/>
      <c r="BN656" s="19"/>
      <c r="BO656" s="19"/>
      <c r="BP656" s="19"/>
    </row>
    <row r="657" spans="1:68" hidden="1" x14ac:dyDescent="0.25">
      <c r="A657" s="7">
        <v>1</v>
      </c>
      <c r="B657" s="8" t="s">
        <v>169</v>
      </c>
      <c r="C657" s="119" t="s">
        <v>231</v>
      </c>
      <c r="D657" s="30" t="s">
        <v>143</v>
      </c>
      <c r="E657" s="6"/>
      <c r="F657" s="47">
        <f>F650</f>
        <v>1755</v>
      </c>
      <c r="G657" s="6"/>
      <c r="H657" s="6"/>
      <c r="I657" s="6"/>
      <c r="J657" s="102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  <c r="AD657" s="19"/>
      <c r="AE657" s="19"/>
      <c r="AF657" s="19"/>
      <c r="AG657" s="19"/>
      <c r="AH657" s="19"/>
      <c r="AI657" s="19"/>
      <c r="AJ657" s="19"/>
      <c r="AK657" s="19"/>
      <c r="AL657" s="19"/>
      <c r="AM657" s="19"/>
      <c r="AN657" s="19"/>
      <c r="AO657" s="19"/>
      <c r="AP657" s="19"/>
      <c r="AQ657" s="19"/>
      <c r="AR657" s="19"/>
      <c r="AS657" s="19"/>
      <c r="AT657" s="19"/>
      <c r="AU657" s="19"/>
      <c r="AV657" s="19"/>
      <c r="AW657" s="19"/>
      <c r="AX657" s="19"/>
      <c r="AY657" s="19"/>
      <c r="AZ657" s="19"/>
      <c r="BA657" s="19"/>
      <c r="BB657" s="19"/>
      <c r="BC657" s="19"/>
      <c r="BD657" s="19"/>
      <c r="BE657" s="19"/>
      <c r="BF657" s="19"/>
      <c r="BG657" s="19"/>
      <c r="BH657" s="19"/>
      <c r="BI657" s="19"/>
      <c r="BJ657" s="19"/>
      <c r="BK657" s="19"/>
      <c r="BL657" s="19"/>
      <c r="BM657" s="19"/>
      <c r="BN657" s="19"/>
      <c r="BO657" s="19"/>
      <c r="BP657" s="19"/>
    </row>
    <row r="658" spans="1:68" hidden="1" x14ac:dyDescent="0.25">
      <c r="A658" s="7">
        <v>1</v>
      </c>
      <c r="B658" s="8" t="s">
        <v>169</v>
      </c>
      <c r="C658" s="119" t="s">
        <v>231</v>
      </c>
      <c r="D658" s="30" t="s">
        <v>145</v>
      </c>
      <c r="E658" s="21"/>
      <c r="F658" s="47">
        <f>F653</f>
        <v>21725</v>
      </c>
      <c r="G658" s="14"/>
      <c r="H658" s="14"/>
      <c r="I658" s="14"/>
      <c r="J658" s="102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  <c r="AD658" s="19"/>
      <c r="AE658" s="19"/>
      <c r="AF658" s="19"/>
      <c r="AG658" s="19"/>
      <c r="AH658" s="19"/>
      <c r="AI658" s="19"/>
      <c r="AJ658" s="19"/>
      <c r="AK658" s="19"/>
      <c r="AL658" s="19"/>
      <c r="AM658" s="19"/>
      <c r="AN658" s="19"/>
      <c r="AO658" s="19"/>
      <c r="AP658" s="19"/>
      <c r="AQ658" s="19"/>
      <c r="AR658" s="19"/>
      <c r="AS658" s="19"/>
      <c r="AT658" s="19"/>
      <c r="AU658" s="19"/>
      <c r="AV658" s="19"/>
      <c r="AW658" s="19"/>
      <c r="AX658" s="19"/>
      <c r="AY658" s="19"/>
      <c r="AZ658" s="19"/>
      <c r="BA658" s="19"/>
      <c r="BB658" s="19"/>
      <c r="BC658" s="19"/>
      <c r="BD658" s="19"/>
      <c r="BE658" s="19"/>
      <c r="BF658" s="19"/>
      <c r="BG658" s="19"/>
      <c r="BH658" s="19"/>
      <c r="BI658" s="19"/>
      <c r="BJ658" s="19"/>
      <c r="BK658" s="19"/>
      <c r="BL658" s="19"/>
      <c r="BM658" s="19"/>
      <c r="BN658" s="19"/>
      <c r="BO658" s="19"/>
      <c r="BP658" s="19"/>
    </row>
    <row r="659" spans="1:68" hidden="1" x14ac:dyDescent="0.25">
      <c r="A659" s="7">
        <v>1</v>
      </c>
      <c r="B659" s="8" t="s">
        <v>169</v>
      </c>
      <c r="C659" s="119" t="s">
        <v>231</v>
      </c>
      <c r="D659" s="31" t="s">
        <v>85</v>
      </c>
      <c r="E659" s="21"/>
      <c r="F659" s="47">
        <f>F657+F655/4.2+F656/4.2</f>
        <v>50377.619047619046</v>
      </c>
      <c r="G659" s="14"/>
      <c r="H659" s="14"/>
      <c r="I659" s="14"/>
      <c r="J659" s="102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  <c r="AD659" s="19"/>
      <c r="AE659" s="19"/>
      <c r="AF659" s="19"/>
      <c r="AG659" s="19"/>
      <c r="AH659" s="19"/>
      <c r="AI659" s="19"/>
      <c r="AJ659" s="19"/>
      <c r="AK659" s="19"/>
      <c r="AL659" s="19"/>
      <c r="AM659" s="19"/>
      <c r="AN659" s="19"/>
      <c r="AO659" s="19"/>
      <c r="AP659" s="19"/>
      <c r="AQ659" s="19"/>
      <c r="AR659" s="19"/>
      <c r="AS659" s="19"/>
      <c r="AT659" s="19"/>
      <c r="AU659" s="19"/>
      <c r="AV659" s="19"/>
      <c r="AW659" s="19"/>
      <c r="AX659" s="19"/>
      <c r="AY659" s="19"/>
      <c r="AZ659" s="19"/>
      <c r="BA659" s="19"/>
      <c r="BB659" s="19"/>
      <c r="BC659" s="19"/>
      <c r="BD659" s="19"/>
      <c r="BE659" s="19"/>
      <c r="BF659" s="19"/>
      <c r="BG659" s="19"/>
      <c r="BH659" s="19"/>
      <c r="BI659" s="19"/>
      <c r="BJ659" s="19"/>
      <c r="BK659" s="19"/>
      <c r="BL659" s="19"/>
      <c r="BM659" s="19"/>
      <c r="BN659" s="19"/>
      <c r="BO659" s="19"/>
      <c r="BP659" s="19"/>
    </row>
    <row r="660" spans="1:68" ht="15.75" hidden="1" thickBot="1" x14ac:dyDescent="0.3">
      <c r="A660" s="7">
        <v>1</v>
      </c>
      <c r="B660" s="8" t="s">
        <v>169</v>
      </c>
      <c r="C660" s="119" t="s">
        <v>231</v>
      </c>
      <c r="D660" s="199" t="s">
        <v>157</v>
      </c>
      <c r="E660" s="200"/>
      <c r="F660" s="200"/>
      <c r="G660" s="200"/>
      <c r="H660" s="200"/>
      <c r="I660" s="200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  <c r="AD660" s="19"/>
      <c r="AE660" s="19"/>
      <c r="AF660" s="19"/>
      <c r="AG660" s="19"/>
      <c r="AH660" s="19"/>
      <c r="AI660" s="19"/>
      <c r="AJ660" s="19"/>
      <c r="AK660" s="19"/>
      <c r="AL660" s="19"/>
      <c r="AM660" s="19"/>
      <c r="AN660" s="19"/>
      <c r="AO660" s="19"/>
      <c r="AP660" s="19"/>
      <c r="AQ660" s="19"/>
      <c r="AR660" s="19"/>
      <c r="AS660" s="19"/>
      <c r="AT660" s="19"/>
      <c r="AU660" s="19"/>
      <c r="AV660" s="19"/>
      <c r="AW660" s="19"/>
      <c r="AX660" s="19"/>
      <c r="AY660" s="19"/>
      <c r="AZ660" s="19"/>
      <c r="BA660" s="19"/>
      <c r="BB660" s="19"/>
      <c r="BC660" s="19"/>
      <c r="BD660" s="19"/>
      <c r="BE660" s="19"/>
      <c r="BF660" s="19"/>
      <c r="BG660" s="19"/>
      <c r="BH660" s="19"/>
      <c r="BI660" s="19"/>
      <c r="BJ660" s="19"/>
      <c r="BK660" s="19"/>
      <c r="BL660" s="19"/>
      <c r="BM660" s="19"/>
      <c r="BN660" s="19"/>
      <c r="BO660" s="19"/>
      <c r="BP660" s="19"/>
    </row>
    <row r="661" spans="1:68" hidden="1" x14ac:dyDescent="0.25">
      <c r="B661" s="119"/>
      <c r="C661" s="119" t="s">
        <v>231</v>
      </c>
      <c r="D661" s="70"/>
      <c r="E661" s="165"/>
      <c r="F661" s="165"/>
      <c r="G661" s="165"/>
      <c r="H661" s="165"/>
      <c r="I661" s="165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  <c r="AD661" s="19"/>
      <c r="AE661" s="19"/>
      <c r="AF661" s="19"/>
      <c r="AG661" s="19"/>
      <c r="AH661" s="19"/>
      <c r="AI661" s="19"/>
      <c r="AJ661" s="19"/>
      <c r="AK661" s="19"/>
      <c r="AL661" s="19"/>
      <c r="AM661" s="19"/>
      <c r="AN661" s="19"/>
      <c r="AO661" s="19"/>
      <c r="AP661" s="19"/>
      <c r="AQ661" s="19"/>
      <c r="AR661" s="19"/>
      <c r="AS661" s="19"/>
      <c r="AT661" s="19"/>
      <c r="AU661" s="19"/>
      <c r="AV661" s="19"/>
      <c r="AW661" s="19"/>
      <c r="AX661" s="19"/>
      <c r="AY661" s="19"/>
      <c r="AZ661" s="19"/>
      <c r="BA661" s="19"/>
      <c r="BB661" s="19"/>
      <c r="BC661" s="19"/>
      <c r="BD661" s="19"/>
      <c r="BE661" s="19"/>
      <c r="BF661" s="19"/>
      <c r="BG661" s="19"/>
      <c r="BH661" s="19"/>
      <c r="BI661" s="19"/>
      <c r="BJ661" s="19"/>
      <c r="BK661" s="19"/>
      <c r="BL661" s="19"/>
      <c r="BM661" s="19"/>
      <c r="BN661" s="19"/>
      <c r="BO661" s="19"/>
      <c r="BP661" s="19"/>
    </row>
    <row r="662" spans="1:68" ht="15.75" hidden="1" x14ac:dyDescent="0.25">
      <c r="B662" s="119"/>
      <c r="C662" s="119" t="s">
        <v>231</v>
      </c>
      <c r="D662" s="168" t="s">
        <v>223</v>
      </c>
      <c r="E662" s="53"/>
      <c r="F662" s="14"/>
      <c r="G662" s="14"/>
      <c r="H662" s="14"/>
      <c r="I662" s="14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  <c r="AD662" s="19"/>
      <c r="AE662" s="19"/>
      <c r="AF662" s="19"/>
      <c r="AG662" s="19"/>
      <c r="AH662" s="19"/>
      <c r="AI662" s="19"/>
      <c r="AJ662" s="19"/>
      <c r="AK662" s="19"/>
      <c r="AL662" s="19"/>
      <c r="AM662" s="19"/>
      <c r="AN662" s="19"/>
      <c r="AO662" s="19"/>
      <c r="AP662" s="19"/>
      <c r="AQ662" s="19"/>
      <c r="AR662" s="19"/>
      <c r="AS662" s="19"/>
      <c r="AT662" s="19"/>
      <c r="AU662" s="19"/>
      <c r="AV662" s="19"/>
      <c r="AW662" s="19"/>
      <c r="AX662" s="19"/>
      <c r="AY662" s="19"/>
      <c r="AZ662" s="19"/>
      <c r="BA662" s="19"/>
      <c r="BB662" s="19"/>
      <c r="BC662" s="19"/>
      <c r="BD662" s="19"/>
      <c r="BE662" s="19"/>
      <c r="BF662" s="19"/>
      <c r="BG662" s="19"/>
      <c r="BH662" s="19"/>
      <c r="BI662" s="19"/>
      <c r="BJ662" s="19"/>
      <c r="BK662" s="19"/>
      <c r="BL662" s="19"/>
      <c r="BM662" s="19"/>
      <c r="BN662" s="19"/>
      <c r="BO662" s="19"/>
      <c r="BP662" s="19"/>
    </row>
    <row r="663" spans="1:68" hidden="1" x14ac:dyDescent="0.25">
      <c r="B663" s="119"/>
      <c r="C663" s="119" t="s">
        <v>231</v>
      </c>
      <c r="D663" s="20" t="s">
        <v>84</v>
      </c>
      <c r="E663" s="21"/>
      <c r="F663" s="14"/>
      <c r="G663" s="14"/>
      <c r="H663" s="14"/>
      <c r="I663" s="14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  <c r="AD663" s="19"/>
      <c r="AE663" s="19"/>
      <c r="AF663" s="19"/>
      <c r="AG663" s="19"/>
      <c r="AH663" s="19"/>
      <c r="AI663" s="19"/>
      <c r="AJ663" s="19"/>
      <c r="AK663" s="19"/>
      <c r="AL663" s="19"/>
      <c r="AM663" s="19"/>
      <c r="AN663" s="19"/>
      <c r="AO663" s="19"/>
      <c r="AP663" s="19"/>
      <c r="AQ663" s="19"/>
      <c r="AR663" s="19"/>
      <c r="AS663" s="19"/>
      <c r="AT663" s="19"/>
      <c r="AU663" s="19"/>
      <c r="AV663" s="19"/>
      <c r="AW663" s="19"/>
      <c r="AX663" s="19"/>
      <c r="AY663" s="19"/>
      <c r="AZ663" s="19"/>
      <c r="BA663" s="19"/>
      <c r="BB663" s="19"/>
      <c r="BC663" s="19"/>
      <c r="BD663" s="19"/>
      <c r="BE663" s="19"/>
      <c r="BF663" s="19"/>
      <c r="BG663" s="19"/>
      <c r="BH663" s="19"/>
      <c r="BI663" s="19"/>
      <c r="BJ663" s="19"/>
      <c r="BK663" s="19"/>
      <c r="BL663" s="19"/>
      <c r="BM663" s="19"/>
      <c r="BN663" s="19"/>
      <c r="BO663" s="19"/>
      <c r="BP663" s="19"/>
    </row>
    <row r="664" spans="1:68" hidden="1" x14ac:dyDescent="0.25">
      <c r="B664" s="119"/>
      <c r="C664" s="119" t="s">
        <v>231</v>
      </c>
      <c r="D664" s="20" t="s">
        <v>72</v>
      </c>
      <c r="E664" s="21"/>
      <c r="F664" s="14"/>
      <c r="G664" s="14"/>
      <c r="H664" s="14"/>
      <c r="I664" s="14"/>
      <c r="J664" s="102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  <c r="AD664" s="19"/>
      <c r="AE664" s="19"/>
      <c r="AF664" s="19"/>
      <c r="AG664" s="19"/>
      <c r="AH664" s="19"/>
      <c r="AI664" s="19"/>
      <c r="AJ664" s="19"/>
      <c r="AK664" s="19"/>
      <c r="AL664" s="19"/>
      <c r="AM664" s="19"/>
      <c r="AN664" s="19"/>
      <c r="AO664" s="19"/>
      <c r="AP664" s="19"/>
      <c r="AQ664" s="19"/>
      <c r="AR664" s="19"/>
      <c r="AS664" s="19"/>
      <c r="AT664" s="19"/>
      <c r="AU664" s="19"/>
      <c r="AV664" s="19"/>
      <c r="AW664" s="19"/>
      <c r="AX664" s="19"/>
      <c r="AY664" s="19"/>
      <c r="AZ664" s="19"/>
      <c r="BA664" s="19"/>
      <c r="BB664" s="19"/>
      <c r="BC664" s="19"/>
      <c r="BD664" s="19"/>
      <c r="BE664" s="19"/>
      <c r="BF664" s="19"/>
      <c r="BG664" s="19"/>
      <c r="BH664" s="19"/>
      <c r="BI664" s="19"/>
      <c r="BJ664" s="19"/>
      <c r="BK664" s="19"/>
      <c r="BL664" s="19"/>
      <c r="BM664" s="19"/>
      <c r="BN664" s="19"/>
      <c r="BO664" s="19"/>
      <c r="BP664" s="19"/>
    </row>
    <row r="665" spans="1:68" hidden="1" x14ac:dyDescent="0.25">
      <c r="B665" s="119"/>
      <c r="C665" s="119" t="s">
        <v>231</v>
      </c>
      <c r="D665" s="22" t="s">
        <v>188</v>
      </c>
      <c r="E665" s="21"/>
      <c r="F665" s="14">
        <f>F666</f>
        <v>1990</v>
      </c>
      <c r="G665" s="14"/>
      <c r="H665" s="14"/>
      <c r="I665" s="14"/>
      <c r="J665" s="102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  <c r="AD665" s="19"/>
      <c r="AE665" s="19"/>
      <c r="AF665" s="19"/>
      <c r="AG665" s="19"/>
      <c r="AH665" s="19"/>
      <c r="AI665" s="19"/>
      <c r="AJ665" s="19"/>
      <c r="AK665" s="19"/>
      <c r="AL665" s="19"/>
      <c r="AM665" s="19"/>
      <c r="AN665" s="19"/>
      <c r="AO665" s="19"/>
      <c r="AP665" s="19"/>
      <c r="AQ665" s="19"/>
      <c r="AR665" s="19"/>
      <c r="AS665" s="19"/>
      <c r="AT665" s="19"/>
      <c r="AU665" s="19"/>
      <c r="AV665" s="19"/>
      <c r="AW665" s="19"/>
      <c r="AX665" s="19"/>
      <c r="AY665" s="19"/>
      <c r="AZ665" s="19"/>
      <c r="BA665" s="19"/>
      <c r="BB665" s="19"/>
      <c r="BC665" s="19"/>
      <c r="BD665" s="19"/>
      <c r="BE665" s="19"/>
      <c r="BF665" s="19"/>
      <c r="BG665" s="19"/>
      <c r="BH665" s="19"/>
      <c r="BI665" s="19"/>
      <c r="BJ665" s="19"/>
      <c r="BK665" s="19"/>
      <c r="BL665" s="19"/>
      <c r="BM665" s="19"/>
      <c r="BN665" s="19"/>
      <c r="BO665" s="19"/>
      <c r="BP665" s="19"/>
    </row>
    <row r="666" spans="1:68" ht="30" hidden="1" x14ac:dyDescent="0.25">
      <c r="B666" s="119"/>
      <c r="C666" s="119" t="s">
        <v>231</v>
      </c>
      <c r="D666" s="69" t="s">
        <v>190</v>
      </c>
      <c r="E666" s="21"/>
      <c r="F666" s="14">
        <f>F667/4</f>
        <v>1990</v>
      </c>
      <c r="G666" s="14"/>
      <c r="H666" s="14"/>
      <c r="I666" s="14"/>
      <c r="J666" s="102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  <c r="AD666" s="19"/>
      <c r="AE666" s="19"/>
      <c r="AF666" s="19"/>
      <c r="AG666" s="19"/>
      <c r="AH666" s="19"/>
      <c r="AI666" s="19"/>
      <c r="AJ666" s="19"/>
      <c r="AK666" s="19"/>
      <c r="AL666" s="19"/>
      <c r="AM666" s="19"/>
      <c r="AN666" s="19"/>
      <c r="AO666" s="19"/>
      <c r="AP666" s="19"/>
      <c r="AQ666" s="19"/>
      <c r="AR666" s="19"/>
      <c r="AS666" s="19"/>
      <c r="AT666" s="19"/>
      <c r="AU666" s="19"/>
      <c r="AV666" s="19"/>
      <c r="AW666" s="19"/>
      <c r="AX666" s="19"/>
      <c r="AY666" s="19"/>
      <c r="AZ666" s="19"/>
      <c r="BA666" s="19"/>
      <c r="BB666" s="19"/>
      <c r="BC666" s="19"/>
      <c r="BD666" s="19"/>
      <c r="BE666" s="19"/>
      <c r="BF666" s="19"/>
      <c r="BG666" s="19"/>
      <c r="BH666" s="19"/>
      <c r="BI666" s="19"/>
      <c r="BJ666" s="19"/>
      <c r="BK666" s="19"/>
      <c r="BL666" s="19"/>
      <c r="BM666" s="19"/>
      <c r="BN666" s="19"/>
      <c r="BO666" s="19"/>
      <c r="BP666" s="19"/>
    </row>
    <row r="667" spans="1:68" ht="30" hidden="1" x14ac:dyDescent="0.25">
      <c r="B667" s="119"/>
      <c r="C667" s="119" t="s">
        <v>231</v>
      </c>
      <c r="D667" s="23" t="s">
        <v>192</v>
      </c>
      <c r="E667" s="21"/>
      <c r="F667" s="14">
        <v>7960</v>
      </c>
      <c r="G667" s="14"/>
      <c r="H667" s="14"/>
      <c r="I667" s="14"/>
      <c r="J667" s="102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  <c r="AD667" s="19"/>
      <c r="AE667" s="19"/>
      <c r="AF667" s="19"/>
      <c r="AG667" s="19"/>
      <c r="AH667" s="19"/>
      <c r="AI667" s="19"/>
      <c r="AJ667" s="19"/>
      <c r="AK667" s="19"/>
      <c r="AL667" s="19"/>
      <c r="AM667" s="19"/>
      <c r="AN667" s="19"/>
      <c r="AO667" s="19"/>
      <c r="AP667" s="19"/>
      <c r="AQ667" s="19"/>
      <c r="AR667" s="19"/>
      <c r="AS667" s="19"/>
      <c r="AT667" s="19"/>
      <c r="AU667" s="19"/>
      <c r="AV667" s="19"/>
      <c r="AW667" s="19"/>
      <c r="AX667" s="19"/>
      <c r="AY667" s="19"/>
      <c r="AZ667" s="19"/>
      <c r="BA667" s="19"/>
      <c r="BB667" s="19"/>
      <c r="BC667" s="19"/>
      <c r="BD667" s="19"/>
      <c r="BE667" s="19"/>
      <c r="BF667" s="19"/>
      <c r="BG667" s="19"/>
      <c r="BH667" s="19"/>
      <c r="BI667" s="19"/>
      <c r="BJ667" s="19"/>
      <c r="BK667" s="19"/>
      <c r="BL667" s="19"/>
      <c r="BM667" s="19"/>
      <c r="BN667" s="19"/>
      <c r="BO667" s="19"/>
      <c r="BP667" s="19"/>
    </row>
    <row r="668" spans="1:68" hidden="1" x14ac:dyDescent="0.25">
      <c r="B668" s="119"/>
      <c r="C668" s="119" t="s">
        <v>231</v>
      </c>
      <c r="D668" s="22" t="s">
        <v>195</v>
      </c>
      <c r="E668" s="21"/>
      <c r="F668" s="14">
        <f>F670/9.4</f>
        <v>3692.6595744680849</v>
      </c>
      <c r="G668" s="14"/>
      <c r="H668" s="14"/>
      <c r="I668" s="14"/>
      <c r="J668" s="102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  <c r="AD668" s="19"/>
      <c r="AE668" s="19"/>
      <c r="AF668" s="19"/>
      <c r="AG668" s="19"/>
      <c r="AH668" s="19"/>
      <c r="AI668" s="19"/>
      <c r="AJ668" s="19"/>
      <c r="AK668" s="19"/>
      <c r="AL668" s="19"/>
      <c r="AM668" s="19"/>
      <c r="AN668" s="19"/>
      <c r="AO668" s="19"/>
      <c r="AP668" s="19"/>
      <c r="AQ668" s="19"/>
      <c r="AR668" s="19"/>
      <c r="AS668" s="19"/>
      <c r="AT668" s="19"/>
      <c r="AU668" s="19"/>
      <c r="AV668" s="19"/>
      <c r="AW668" s="19"/>
      <c r="AX668" s="19"/>
      <c r="AY668" s="19"/>
      <c r="AZ668" s="19"/>
      <c r="BA668" s="19"/>
      <c r="BB668" s="19"/>
      <c r="BC668" s="19"/>
      <c r="BD668" s="19"/>
      <c r="BE668" s="19"/>
      <c r="BF668" s="19"/>
      <c r="BG668" s="19"/>
      <c r="BH668" s="19"/>
      <c r="BI668" s="19"/>
      <c r="BJ668" s="19"/>
      <c r="BK668" s="19"/>
      <c r="BL668" s="19"/>
      <c r="BM668" s="19"/>
      <c r="BN668" s="19"/>
      <c r="BO668" s="19"/>
      <c r="BP668" s="19"/>
    </row>
    <row r="669" spans="1:68" hidden="1" x14ac:dyDescent="0.25">
      <c r="B669" s="119"/>
      <c r="C669" s="119" t="s">
        <v>231</v>
      </c>
      <c r="D669" s="23" t="s">
        <v>197</v>
      </c>
      <c r="E669" s="21"/>
      <c r="F669" s="14">
        <f>F670/9.4</f>
        <v>3692.6595744680849</v>
      </c>
      <c r="G669" s="14"/>
      <c r="H669" s="14"/>
      <c r="I669" s="14"/>
      <c r="J669" s="102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  <c r="AD669" s="19"/>
      <c r="AE669" s="19"/>
      <c r="AF669" s="19"/>
      <c r="AG669" s="19"/>
      <c r="AH669" s="19"/>
      <c r="AI669" s="19"/>
      <c r="AJ669" s="19"/>
      <c r="AK669" s="19"/>
      <c r="AL669" s="19"/>
      <c r="AM669" s="19"/>
      <c r="AN669" s="19"/>
      <c r="AO669" s="19"/>
      <c r="AP669" s="19"/>
      <c r="AQ669" s="19"/>
      <c r="AR669" s="19"/>
      <c r="AS669" s="19"/>
      <c r="AT669" s="19"/>
      <c r="AU669" s="19"/>
      <c r="AV669" s="19"/>
      <c r="AW669" s="19"/>
      <c r="AX669" s="19"/>
      <c r="AY669" s="19"/>
      <c r="AZ669" s="19"/>
      <c r="BA669" s="19"/>
      <c r="BB669" s="19"/>
      <c r="BC669" s="19"/>
      <c r="BD669" s="19"/>
      <c r="BE669" s="19"/>
      <c r="BF669" s="19"/>
      <c r="BG669" s="19"/>
      <c r="BH669" s="19"/>
      <c r="BI669" s="19"/>
      <c r="BJ669" s="19"/>
      <c r="BK669" s="19"/>
      <c r="BL669" s="19"/>
      <c r="BM669" s="19"/>
      <c r="BN669" s="19"/>
      <c r="BO669" s="19"/>
      <c r="BP669" s="19"/>
    </row>
    <row r="670" spans="1:68" hidden="1" x14ac:dyDescent="0.25">
      <c r="B670" s="119"/>
      <c r="C670" s="119" t="s">
        <v>231</v>
      </c>
      <c r="D670" s="67" t="s">
        <v>202</v>
      </c>
      <c r="E670" s="21"/>
      <c r="F670" s="14">
        <v>34711</v>
      </c>
      <c r="G670" s="14"/>
      <c r="H670" s="14"/>
      <c r="I670" s="14"/>
      <c r="J670" s="102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  <c r="AD670" s="19"/>
      <c r="AE670" s="19"/>
      <c r="AF670" s="19"/>
      <c r="AG670" s="19"/>
      <c r="AH670" s="19"/>
      <c r="AI670" s="19"/>
      <c r="AJ670" s="19"/>
      <c r="AK670" s="19"/>
      <c r="AL670" s="19"/>
      <c r="AM670" s="19"/>
      <c r="AN670" s="19"/>
      <c r="AO670" s="19"/>
      <c r="AP670" s="19"/>
      <c r="AQ670" s="19"/>
      <c r="AR670" s="19"/>
      <c r="AS670" s="19"/>
      <c r="AT670" s="19"/>
      <c r="AU670" s="19"/>
      <c r="AV670" s="19"/>
      <c r="AW670" s="19"/>
      <c r="AX670" s="19"/>
      <c r="AY670" s="19"/>
      <c r="AZ670" s="19"/>
      <c r="BA670" s="19"/>
      <c r="BB670" s="19"/>
      <c r="BC670" s="19"/>
      <c r="BD670" s="19"/>
      <c r="BE670" s="19"/>
      <c r="BF670" s="19"/>
      <c r="BG670" s="19"/>
      <c r="BH670" s="19"/>
      <c r="BI670" s="19"/>
      <c r="BJ670" s="19"/>
      <c r="BK670" s="19"/>
      <c r="BL670" s="19"/>
      <c r="BM670" s="19"/>
      <c r="BN670" s="19"/>
      <c r="BO670" s="19"/>
      <c r="BP670" s="19"/>
    </row>
    <row r="671" spans="1:68" hidden="1" x14ac:dyDescent="0.25">
      <c r="B671" s="119"/>
      <c r="C671" s="119" t="s">
        <v>231</v>
      </c>
      <c r="D671" s="67" t="s">
        <v>203</v>
      </c>
      <c r="E671" s="21"/>
      <c r="F671" s="14"/>
      <c r="G671" s="14"/>
      <c r="H671" s="14"/>
      <c r="I671" s="14"/>
      <c r="J671" s="102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  <c r="AD671" s="19"/>
      <c r="AE671" s="19"/>
      <c r="AF671" s="19"/>
      <c r="AG671" s="19"/>
      <c r="AH671" s="19"/>
      <c r="AI671" s="19"/>
      <c r="AJ671" s="19"/>
      <c r="AK671" s="19"/>
      <c r="AL671" s="19"/>
      <c r="AM671" s="19"/>
      <c r="AN671" s="19"/>
      <c r="AO671" s="19"/>
      <c r="AP671" s="19"/>
      <c r="AQ671" s="19"/>
      <c r="AR671" s="19"/>
      <c r="AS671" s="19"/>
      <c r="AT671" s="19"/>
      <c r="AU671" s="19"/>
      <c r="AV671" s="19"/>
      <c r="AW671" s="19"/>
      <c r="AX671" s="19"/>
      <c r="AY671" s="19"/>
      <c r="AZ671" s="19"/>
      <c r="BA671" s="19"/>
      <c r="BB671" s="19"/>
      <c r="BC671" s="19"/>
      <c r="BD671" s="19"/>
      <c r="BE671" s="19"/>
      <c r="BF671" s="19"/>
      <c r="BG671" s="19"/>
      <c r="BH671" s="19"/>
      <c r="BI671" s="19"/>
      <c r="BJ671" s="19"/>
      <c r="BK671" s="19"/>
      <c r="BL671" s="19"/>
      <c r="BM671" s="19"/>
      <c r="BN671" s="19"/>
      <c r="BO671" s="19"/>
      <c r="BP671" s="19"/>
    </row>
    <row r="672" spans="1:68" hidden="1" x14ac:dyDescent="0.25">
      <c r="B672" s="119"/>
      <c r="C672" s="119" t="s">
        <v>231</v>
      </c>
      <c r="D672" s="30" t="s">
        <v>143</v>
      </c>
      <c r="E672" s="6"/>
      <c r="F672" s="47">
        <f>F665</f>
        <v>1990</v>
      </c>
      <c r="G672" s="6"/>
      <c r="H672" s="6"/>
      <c r="I672" s="6"/>
      <c r="J672" s="102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  <c r="AD672" s="19"/>
      <c r="AE672" s="19"/>
      <c r="AF672" s="19"/>
      <c r="AG672" s="19"/>
      <c r="AH672" s="19"/>
      <c r="AI672" s="19"/>
      <c r="AJ672" s="19"/>
      <c r="AK672" s="19"/>
      <c r="AL672" s="19"/>
      <c r="AM672" s="19"/>
      <c r="AN672" s="19"/>
      <c r="AO672" s="19"/>
      <c r="AP672" s="19"/>
      <c r="AQ672" s="19"/>
      <c r="AR672" s="19"/>
      <c r="AS672" s="19"/>
      <c r="AT672" s="19"/>
      <c r="AU672" s="19"/>
      <c r="AV672" s="19"/>
      <c r="AW672" s="19"/>
      <c r="AX672" s="19"/>
      <c r="AY672" s="19"/>
      <c r="AZ672" s="19"/>
      <c r="BA672" s="19"/>
      <c r="BB672" s="19"/>
      <c r="BC672" s="19"/>
      <c r="BD672" s="19"/>
      <c r="BE672" s="19"/>
      <c r="BF672" s="19"/>
      <c r="BG672" s="19"/>
      <c r="BH672" s="19"/>
      <c r="BI672" s="19"/>
      <c r="BJ672" s="19"/>
      <c r="BK672" s="19"/>
      <c r="BL672" s="19"/>
      <c r="BM672" s="19"/>
      <c r="BN672" s="19"/>
      <c r="BO672" s="19"/>
      <c r="BP672" s="19"/>
    </row>
    <row r="673" spans="1:68" hidden="1" x14ac:dyDescent="0.25">
      <c r="B673" s="119"/>
      <c r="C673" s="119" t="s">
        <v>231</v>
      </c>
      <c r="D673" s="30" t="s">
        <v>145</v>
      </c>
      <c r="E673" s="21"/>
      <c r="F673" s="47">
        <f>F668</f>
        <v>3692.6595744680849</v>
      </c>
      <c r="G673" s="14"/>
      <c r="H673" s="14"/>
      <c r="I673" s="14"/>
      <c r="J673" s="102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  <c r="AD673" s="19"/>
      <c r="AE673" s="19"/>
      <c r="AF673" s="19"/>
      <c r="AG673" s="19"/>
      <c r="AH673" s="19"/>
      <c r="AI673" s="19"/>
      <c r="AJ673" s="19"/>
      <c r="AK673" s="19"/>
      <c r="AL673" s="19"/>
      <c r="AM673" s="19"/>
      <c r="AN673" s="19"/>
      <c r="AO673" s="19"/>
      <c r="AP673" s="19"/>
      <c r="AQ673" s="19"/>
      <c r="AR673" s="19"/>
      <c r="AS673" s="19"/>
      <c r="AT673" s="19"/>
      <c r="AU673" s="19"/>
      <c r="AV673" s="19"/>
      <c r="AW673" s="19"/>
      <c r="AX673" s="19"/>
      <c r="AY673" s="19"/>
      <c r="AZ673" s="19"/>
      <c r="BA673" s="19"/>
      <c r="BB673" s="19"/>
      <c r="BC673" s="19"/>
      <c r="BD673" s="19"/>
      <c r="BE673" s="19"/>
      <c r="BF673" s="19"/>
      <c r="BG673" s="19"/>
      <c r="BH673" s="19"/>
      <c r="BI673" s="19"/>
      <c r="BJ673" s="19"/>
      <c r="BK673" s="19"/>
      <c r="BL673" s="19"/>
      <c r="BM673" s="19"/>
      <c r="BN673" s="19"/>
      <c r="BO673" s="19"/>
      <c r="BP673" s="19"/>
    </row>
    <row r="674" spans="1:68" hidden="1" x14ac:dyDescent="0.25">
      <c r="B674" s="119"/>
      <c r="C674" s="119" t="s">
        <v>231</v>
      </c>
      <c r="D674" s="31" t="s">
        <v>85</v>
      </c>
      <c r="E674" s="21"/>
      <c r="F674" s="47">
        <f>F672+F670/4.2</f>
        <v>10254.523809523809</v>
      </c>
      <c r="G674" s="14"/>
      <c r="H674" s="14"/>
      <c r="I674" s="14"/>
      <c r="J674" s="102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  <c r="AD674" s="19"/>
      <c r="AE674" s="19"/>
      <c r="AF674" s="19"/>
      <c r="AG674" s="19"/>
      <c r="AH674" s="19"/>
      <c r="AI674" s="19"/>
      <c r="AJ674" s="19"/>
      <c r="AK674" s="19"/>
      <c r="AL674" s="19"/>
      <c r="AM674" s="19"/>
      <c r="AN674" s="19"/>
      <c r="AO674" s="19"/>
      <c r="AP674" s="19"/>
      <c r="AQ674" s="19"/>
      <c r="AR674" s="19"/>
      <c r="AS674" s="19"/>
      <c r="AT674" s="19"/>
      <c r="AU674" s="19"/>
      <c r="AV674" s="19"/>
      <c r="AW674" s="19"/>
      <c r="AX674" s="19"/>
      <c r="AY674" s="19"/>
      <c r="AZ674" s="19"/>
      <c r="BA674" s="19"/>
      <c r="BB674" s="19"/>
      <c r="BC674" s="19"/>
      <c r="BD674" s="19"/>
      <c r="BE674" s="19"/>
      <c r="BF674" s="19"/>
      <c r="BG674" s="19"/>
      <c r="BH674" s="19"/>
      <c r="BI674" s="19"/>
      <c r="BJ674" s="19"/>
      <c r="BK674" s="19"/>
      <c r="BL674" s="19"/>
      <c r="BM674" s="19"/>
      <c r="BN674" s="19"/>
      <c r="BO674" s="19"/>
      <c r="BP674" s="19"/>
    </row>
    <row r="675" spans="1:68" ht="15.75" hidden="1" thickBot="1" x14ac:dyDescent="0.3">
      <c r="B675" s="119"/>
      <c r="C675" s="119" t="s">
        <v>231</v>
      </c>
      <c r="D675" s="199" t="s">
        <v>157</v>
      </c>
      <c r="E675" s="200"/>
      <c r="F675" s="200"/>
      <c r="G675" s="200"/>
      <c r="H675" s="200"/>
      <c r="I675" s="200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  <c r="AD675" s="19"/>
      <c r="AE675" s="19"/>
      <c r="AF675" s="19"/>
      <c r="AG675" s="19"/>
      <c r="AH675" s="19"/>
      <c r="AI675" s="19"/>
      <c r="AJ675" s="19"/>
      <c r="AK675" s="19"/>
      <c r="AL675" s="19"/>
      <c r="AM675" s="19"/>
      <c r="AN675" s="19"/>
      <c r="AO675" s="19"/>
      <c r="AP675" s="19"/>
      <c r="AQ675" s="19"/>
      <c r="AR675" s="19"/>
      <c r="AS675" s="19"/>
      <c r="AT675" s="19"/>
      <c r="AU675" s="19"/>
      <c r="AV675" s="19"/>
      <c r="AW675" s="19"/>
      <c r="AX675" s="19"/>
      <c r="AY675" s="19"/>
      <c r="AZ675" s="19"/>
      <c r="BA675" s="19"/>
      <c r="BB675" s="19"/>
      <c r="BC675" s="19"/>
      <c r="BD675" s="19"/>
      <c r="BE675" s="19"/>
      <c r="BF675" s="19"/>
      <c r="BG675" s="19"/>
      <c r="BH675" s="19"/>
      <c r="BI675" s="19"/>
      <c r="BJ675" s="19"/>
      <c r="BK675" s="19"/>
      <c r="BL675" s="19"/>
      <c r="BM675" s="19"/>
      <c r="BN675" s="19"/>
      <c r="BO675" s="19"/>
      <c r="BP675" s="19"/>
    </row>
    <row r="676" spans="1:68" s="94" customFormat="1" hidden="1" x14ac:dyDescent="0.25">
      <c r="A676" s="7">
        <v>1</v>
      </c>
      <c r="B676" s="7"/>
      <c r="C676" s="119" t="s">
        <v>231</v>
      </c>
      <c r="D676" s="60"/>
      <c r="E676" s="165"/>
      <c r="F676" s="14"/>
      <c r="G676" s="14"/>
      <c r="H676" s="14"/>
      <c r="I676" s="14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  <c r="AD676" s="19"/>
      <c r="AE676" s="19"/>
      <c r="AF676" s="19"/>
      <c r="AG676" s="19"/>
      <c r="AH676" s="19"/>
      <c r="AI676" s="19"/>
      <c r="AJ676" s="19"/>
      <c r="AK676" s="19"/>
      <c r="AL676" s="19"/>
      <c r="AM676" s="19"/>
      <c r="AN676" s="19"/>
      <c r="AO676" s="19"/>
      <c r="AP676" s="19"/>
      <c r="AQ676" s="19"/>
      <c r="AR676" s="19"/>
      <c r="AS676" s="19"/>
      <c r="AT676" s="19"/>
      <c r="AU676" s="19"/>
      <c r="AV676" s="19"/>
      <c r="AW676" s="19"/>
      <c r="AX676" s="19"/>
      <c r="AY676" s="19"/>
      <c r="AZ676" s="19"/>
      <c r="BA676" s="19"/>
      <c r="BB676" s="19"/>
      <c r="BC676" s="19"/>
      <c r="BD676" s="19"/>
      <c r="BE676" s="19"/>
      <c r="BF676" s="19"/>
      <c r="BG676" s="19"/>
      <c r="BH676" s="19"/>
      <c r="BI676" s="19"/>
      <c r="BJ676" s="19"/>
      <c r="BK676" s="19"/>
      <c r="BL676" s="19"/>
      <c r="BM676" s="19"/>
      <c r="BN676" s="19"/>
      <c r="BO676" s="19"/>
      <c r="BP676" s="19"/>
    </row>
    <row r="677" spans="1:68" ht="15.75" hidden="1" x14ac:dyDescent="0.25">
      <c r="A677" s="7">
        <v>1</v>
      </c>
      <c r="B677" s="8" t="s">
        <v>170</v>
      </c>
      <c r="C677" s="119" t="s">
        <v>231</v>
      </c>
      <c r="D677" s="168" t="s">
        <v>181</v>
      </c>
      <c r="E677" s="53"/>
      <c r="F677" s="14"/>
      <c r="G677" s="14"/>
      <c r="H677" s="14"/>
      <c r="I677" s="14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  <c r="AD677" s="19"/>
      <c r="AE677" s="19"/>
      <c r="AF677" s="19"/>
      <c r="AG677" s="19"/>
      <c r="AH677" s="19"/>
      <c r="AI677" s="19"/>
      <c r="AJ677" s="19"/>
      <c r="AK677" s="19"/>
      <c r="AL677" s="19"/>
      <c r="AM677" s="19"/>
      <c r="AN677" s="19"/>
      <c r="AO677" s="19"/>
      <c r="AP677" s="19"/>
      <c r="AQ677" s="19"/>
      <c r="AR677" s="19"/>
      <c r="AS677" s="19"/>
      <c r="AT677" s="19"/>
      <c r="AU677" s="19"/>
      <c r="AV677" s="19"/>
      <c r="AW677" s="19"/>
      <c r="AX677" s="19"/>
      <c r="AY677" s="19"/>
      <c r="AZ677" s="19"/>
      <c r="BA677" s="19"/>
      <c r="BB677" s="19"/>
      <c r="BC677" s="19"/>
      <c r="BD677" s="19"/>
      <c r="BE677" s="19"/>
      <c r="BF677" s="19"/>
      <c r="BG677" s="19"/>
      <c r="BH677" s="19"/>
      <c r="BI677" s="19"/>
      <c r="BJ677" s="19"/>
      <c r="BK677" s="19"/>
      <c r="BL677" s="19"/>
      <c r="BM677" s="19"/>
      <c r="BN677" s="19"/>
      <c r="BO677" s="19"/>
      <c r="BP677" s="19"/>
    </row>
    <row r="678" spans="1:68" hidden="1" x14ac:dyDescent="0.25">
      <c r="A678" s="7">
        <v>1</v>
      </c>
      <c r="B678" s="8" t="s">
        <v>170</v>
      </c>
      <c r="C678" s="119" t="s">
        <v>231</v>
      </c>
      <c r="D678" s="20" t="s">
        <v>84</v>
      </c>
      <c r="E678" s="21"/>
      <c r="F678" s="14"/>
      <c r="G678" s="14"/>
      <c r="H678" s="14"/>
      <c r="I678" s="14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  <c r="AD678" s="19"/>
      <c r="AE678" s="19"/>
      <c r="AF678" s="19"/>
      <c r="AG678" s="19"/>
      <c r="AH678" s="19"/>
      <c r="AI678" s="19"/>
      <c r="AJ678" s="19"/>
      <c r="AK678" s="19"/>
      <c r="AL678" s="19"/>
      <c r="AM678" s="19"/>
      <c r="AN678" s="19"/>
      <c r="AO678" s="19"/>
      <c r="AP678" s="19"/>
      <c r="AQ678" s="19"/>
      <c r="AR678" s="19"/>
      <c r="AS678" s="19"/>
      <c r="AT678" s="19"/>
      <c r="AU678" s="19"/>
      <c r="AV678" s="19"/>
      <c r="AW678" s="19"/>
      <c r="AX678" s="19"/>
      <c r="AY678" s="19"/>
      <c r="AZ678" s="19"/>
      <c r="BA678" s="19"/>
      <c r="BB678" s="19"/>
      <c r="BC678" s="19"/>
      <c r="BD678" s="19"/>
      <c r="BE678" s="19"/>
      <c r="BF678" s="19"/>
      <c r="BG678" s="19"/>
      <c r="BH678" s="19"/>
      <c r="BI678" s="19"/>
      <c r="BJ678" s="19"/>
      <c r="BK678" s="19"/>
      <c r="BL678" s="19"/>
      <c r="BM678" s="19"/>
      <c r="BN678" s="19"/>
      <c r="BO678" s="19"/>
      <c r="BP678" s="19"/>
    </row>
    <row r="679" spans="1:68" hidden="1" x14ac:dyDescent="0.25">
      <c r="B679" s="8" t="s">
        <v>170</v>
      </c>
      <c r="C679" s="119" t="s">
        <v>231</v>
      </c>
      <c r="D679" s="20" t="s">
        <v>72</v>
      </c>
      <c r="E679" s="21"/>
      <c r="F679" s="14"/>
      <c r="G679" s="14"/>
      <c r="H679" s="14"/>
      <c r="I679" s="14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  <c r="AD679" s="19"/>
      <c r="AE679" s="19"/>
      <c r="AF679" s="19"/>
      <c r="AG679" s="19"/>
      <c r="AH679" s="19"/>
      <c r="AI679" s="19"/>
      <c r="AJ679" s="19"/>
      <c r="AK679" s="19"/>
      <c r="AL679" s="19"/>
      <c r="AM679" s="19"/>
      <c r="AN679" s="19"/>
      <c r="AO679" s="19"/>
      <c r="AP679" s="19"/>
      <c r="AQ679" s="19"/>
      <c r="AR679" s="19"/>
      <c r="AS679" s="19"/>
      <c r="AT679" s="19"/>
      <c r="AU679" s="19"/>
      <c r="AV679" s="19"/>
      <c r="AW679" s="19"/>
      <c r="AX679" s="19"/>
      <c r="AY679" s="19"/>
      <c r="AZ679" s="19"/>
      <c r="BA679" s="19"/>
      <c r="BB679" s="19"/>
      <c r="BC679" s="19"/>
      <c r="BD679" s="19"/>
      <c r="BE679" s="19"/>
      <c r="BF679" s="19"/>
      <c r="BG679" s="19"/>
      <c r="BH679" s="19"/>
      <c r="BI679" s="19"/>
      <c r="BJ679" s="19"/>
      <c r="BK679" s="19"/>
      <c r="BL679" s="19"/>
      <c r="BM679" s="19"/>
      <c r="BN679" s="19"/>
      <c r="BO679" s="19"/>
      <c r="BP679" s="19"/>
    </row>
    <row r="680" spans="1:68" hidden="1" x14ac:dyDescent="0.25">
      <c r="B680" s="8" t="s">
        <v>170</v>
      </c>
      <c r="C680" s="119" t="s">
        <v>231</v>
      </c>
      <c r="D680" s="22" t="s">
        <v>188</v>
      </c>
      <c r="E680" s="21"/>
      <c r="F680" s="14">
        <f>F681</f>
        <v>10766</v>
      </c>
      <c r="G680" s="14"/>
      <c r="H680" s="14"/>
      <c r="I680" s="14"/>
      <c r="J680" s="102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  <c r="AD680" s="19"/>
      <c r="AE680" s="19"/>
      <c r="AF680" s="19"/>
      <c r="AG680" s="19"/>
      <c r="AH680" s="19"/>
      <c r="AI680" s="19"/>
      <c r="AJ680" s="19"/>
      <c r="AK680" s="19"/>
      <c r="AL680" s="19"/>
      <c r="AM680" s="19"/>
      <c r="AN680" s="19"/>
      <c r="AO680" s="19"/>
      <c r="AP680" s="19"/>
      <c r="AQ680" s="19"/>
      <c r="AR680" s="19"/>
      <c r="AS680" s="19"/>
      <c r="AT680" s="19"/>
      <c r="AU680" s="19"/>
      <c r="AV680" s="19"/>
      <c r="AW680" s="19"/>
      <c r="AX680" s="19"/>
      <c r="AY680" s="19"/>
      <c r="AZ680" s="19"/>
      <c r="BA680" s="19"/>
      <c r="BB680" s="19"/>
      <c r="BC680" s="19"/>
      <c r="BD680" s="19"/>
      <c r="BE680" s="19"/>
      <c r="BF680" s="19"/>
      <c r="BG680" s="19"/>
      <c r="BH680" s="19"/>
      <c r="BI680" s="19"/>
      <c r="BJ680" s="19"/>
      <c r="BK680" s="19"/>
      <c r="BL680" s="19"/>
      <c r="BM680" s="19"/>
      <c r="BN680" s="19"/>
      <c r="BO680" s="19"/>
      <c r="BP680" s="19"/>
    </row>
    <row r="681" spans="1:68" ht="30" hidden="1" x14ac:dyDescent="0.25">
      <c r="B681" s="8" t="s">
        <v>170</v>
      </c>
      <c r="C681" s="119" t="s">
        <v>231</v>
      </c>
      <c r="D681" s="69" t="s">
        <v>190</v>
      </c>
      <c r="E681" s="21"/>
      <c r="F681" s="14">
        <f>F682/4</f>
        <v>10766</v>
      </c>
      <c r="G681" s="14"/>
      <c r="H681" s="14"/>
      <c r="I681" s="14"/>
      <c r="J681" s="102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  <c r="AD681" s="19"/>
      <c r="AE681" s="19"/>
      <c r="AF681" s="19"/>
      <c r="AG681" s="19"/>
      <c r="AH681" s="19"/>
      <c r="AI681" s="19"/>
      <c r="AJ681" s="19"/>
      <c r="AK681" s="19"/>
      <c r="AL681" s="19"/>
      <c r="AM681" s="19"/>
      <c r="AN681" s="19"/>
      <c r="AO681" s="19"/>
      <c r="AP681" s="19"/>
      <c r="AQ681" s="19"/>
      <c r="AR681" s="19"/>
      <c r="AS681" s="19"/>
      <c r="AT681" s="19"/>
      <c r="AU681" s="19"/>
      <c r="AV681" s="19"/>
      <c r="AW681" s="19"/>
      <c r="AX681" s="19"/>
      <c r="AY681" s="19"/>
      <c r="AZ681" s="19"/>
      <c r="BA681" s="19"/>
      <c r="BB681" s="19"/>
      <c r="BC681" s="19"/>
      <c r="BD681" s="19"/>
      <c r="BE681" s="19"/>
      <c r="BF681" s="19"/>
      <c r="BG681" s="19"/>
      <c r="BH681" s="19"/>
      <c r="BI681" s="19"/>
      <c r="BJ681" s="19"/>
      <c r="BK681" s="19"/>
      <c r="BL681" s="19"/>
      <c r="BM681" s="19"/>
      <c r="BN681" s="19"/>
      <c r="BO681" s="19"/>
      <c r="BP681" s="19"/>
    </row>
    <row r="682" spans="1:68" ht="30" hidden="1" x14ac:dyDescent="0.25">
      <c r="B682" s="8" t="s">
        <v>170</v>
      </c>
      <c r="C682" s="119" t="s">
        <v>231</v>
      </c>
      <c r="D682" s="23" t="s">
        <v>192</v>
      </c>
      <c r="E682" s="21"/>
      <c r="F682" s="14">
        <v>43064</v>
      </c>
      <c r="G682" s="14"/>
      <c r="H682" s="14"/>
      <c r="I682" s="14"/>
      <c r="J682" s="102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  <c r="AD682" s="19"/>
      <c r="AE682" s="19"/>
      <c r="AF682" s="19"/>
      <c r="AG682" s="19"/>
      <c r="AH682" s="19"/>
      <c r="AI682" s="19"/>
      <c r="AJ682" s="19"/>
      <c r="AK682" s="19"/>
      <c r="AL682" s="19"/>
      <c r="AM682" s="19"/>
      <c r="AN682" s="19"/>
      <c r="AO682" s="19"/>
      <c r="AP682" s="19"/>
      <c r="AQ682" s="19"/>
      <c r="AR682" s="19"/>
      <c r="AS682" s="19"/>
      <c r="AT682" s="19"/>
      <c r="AU682" s="19"/>
      <c r="AV682" s="19"/>
      <c r="AW682" s="19"/>
      <c r="AX682" s="19"/>
      <c r="AY682" s="19"/>
      <c r="AZ682" s="19"/>
      <c r="BA682" s="19"/>
      <c r="BB682" s="19"/>
      <c r="BC682" s="19"/>
      <c r="BD682" s="19"/>
      <c r="BE682" s="19"/>
      <c r="BF682" s="19"/>
      <c r="BG682" s="19"/>
      <c r="BH682" s="19"/>
      <c r="BI682" s="19"/>
      <c r="BJ682" s="19"/>
      <c r="BK682" s="19"/>
      <c r="BL682" s="19"/>
      <c r="BM682" s="19"/>
      <c r="BN682" s="19"/>
      <c r="BO682" s="19"/>
      <c r="BP682" s="19"/>
    </row>
    <row r="683" spans="1:68" hidden="1" x14ac:dyDescent="0.25">
      <c r="B683" s="8" t="s">
        <v>170</v>
      </c>
      <c r="C683" s="119" t="s">
        <v>231</v>
      </c>
      <c r="D683" s="22" t="s">
        <v>195</v>
      </c>
      <c r="E683" s="21"/>
      <c r="F683" s="14">
        <f>F684</f>
        <v>19308.510638297874</v>
      </c>
      <c r="G683" s="14"/>
      <c r="H683" s="14"/>
      <c r="I683" s="14"/>
      <c r="J683" s="102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  <c r="AD683" s="19"/>
      <c r="AE683" s="19"/>
      <c r="AF683" s="19"/>
      <c r="AG683" s="19"/>
      <c r="AH683" s="19"/>
      <c r="AI683" s="19"/>
      <c r="AJ683" s="19"/>
      <c r="AK683" s="19"/>
      <c r="AL683" s="19"/>
      <c r="AM683" s="19"/>
      <c r="AN683" s="19"/>
      <c r="AO683" s="19"/>
      <c r="AP683" s="19"/>
      <c r="AQ683" s="19"/>
      <c r="AR683" s="19"/>
      <c r="AS683" s="19"/>
      <c r="AT683" s="19"/>
      <c r="AU683" s="19"/>
      <c r="AV683" s="19"/>
      <c r="AW683" s="19"/>
      <c r="AX683" s="19"/>
      <c r="AY683" s="19"/>
      <c r="AZ683" s="19"/>
      <c r="BA683" s="19"/>
      <c r="BB683" s="19"/>
      <c r="BC683" s="19"/>
      <c r="BD683" s="19"/>
      <c r="BE683" s="19"/>
      <c r="BF683" s="19"/>
      <c r="BG683" s="19"/>
      <c r="BH683" s="19"/>
      <c r="BI683" s="19"/>
      <c r="BJ683" s="19"/>
      <c r="BK683" s="19"/>
      <c r="BL683" s="19"/>
      <c r="BM683" s="19"/>
      <c r="BN683" s="19"/>
      <c r="BO683" s="19"/>
      <c r="BP683" s="19"/>
    </row>
    <row r="684" spans="1:68" hidden="1" x14ac:dyDescent="0.25">
      <c r="B684" s="8" t="s">
        <v>170</v>
      </c>
      <c r="C684" s="119" t="s">
        <v>231</v>
      </c>
      <c r="D684" s="23" t="s">
        <v>197</v>
      </c>
      <c r="E684" s="21"/>
      <c r="F684" s="14">
        <f>F685/9.4+F686/9.4</f>
        <v>19308.510638297874</v>
      </c>
      <c r="G684" s="14"/>
      <c r="H684" s="14"/>
      <c r="I684" s="14"/>
      <c r="J684" s="102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  <c r="AD684" s="19"/>
      <c r="AE684" s="19"/>
      <c r="AF684" s="19"/>
      <c r="AG684" s="19"/>
      <c r="AH684" s="19"/>
      <c r="AI684" s="19"/>
      <c r="AJ684" s="19"/>
      <c r="AK684" s="19"/>
      <c r="AL684" s="19"/>
      <c r="AM684" s="19"/>
      <c r="AN684" s="19"/>
      <c r="AO684" s="19"/>
      <c r="AP684" s="19"/>
      <c r="AQ684" s="19"/>
      <c r="AR684" s="19"/>
      <c r="AS684" s="19"/>
      <c r="AT684" s="19"/>
      <c r="AU684" s="19"/>
      <c r="AV684" s="19"/>
      <c r="AW684" s="19"/>
      <c r="AX684" s="19"/>
      <c r="AY684" s="19"/>
      <c r="AZ684" s="19"/>
      <c r="BA684" s="19"/>
      <c r="BB684" s="19"/>
      <c r="BC684" s="19"/>
      <c r="BD684" s="19"/>
      <c r="BE684" s="19"/>
      <c r="BF684" s="19"/>
      <c r="BG684" s="19"/>
      <c r="BH684" s="19"/>
      <c r="BI684" s="19"/>
      <c r="BJ684" s="19"/>
      <c r="BK684" s="19"/>
      <c r="BL684" s="19"/>
      <c r="BM684" s="19"/>
      <c r="BN684" s="19"/>
      <c r="BO684" s="19"/>
      <c r="BP684" s="19"/>
    </row>
    <row r="685" spans="1:68" hidden="1" x14ac:dyDescent="0.25">
      <c r="B685" s="8" t="s">
        <v>170</v>
      </c>
      <c r="C685" s="119" t="s">
        <v>231</v>
      </c>
      <c r="D685" s="67" t="s">
        <v>202</v>
      </c>
      <c r="E685" s="21"/>
      <c r="F685" s="14">
        <v>177500</v>
      </c>
      <c r="G685" s="14"/>
      <c r="H685" s="14"/>
      <c r="I685" s="14"/>
      <c r="J685" s="102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  <c r="AD685" s="19"/>
      <c r="AE685" s="19"/>
      <c r="AF685" s="19"/>
      <c r="AG685" s="19"/>
      <c r="AH685" s="19"/>
      <c r="AI685" s="19"/>
      <c r="AJ685" s="19"/>
      <c r="AK685" s="19"/>
      <c r="AL685" s="19"/>
      <c r="AM685" s="19"/>
      <c r="AN685" s="19"/>
      <c r="AO685" s="19"/>
      <c r="AP685" s="19"/>
      <c r="AQ685" s="19"/>
      <c r="AR685" s="19"/>
      <c r="AS685" s="19"/>
      <c r="AT685" s="19"/>
      <c r="AU685" s="19"/>
      <c r="AV685" s="19"/>
      <c r="AW685" s="19"/>
      <c r="AX685" s="19"/>
      <c r="AY685" s="19"/>
      <c r="AZ685" s="19"/>
      <c r="BA685" s="19"/>
      <c r="BB685" s="19"/>
      <c r="BC685" s="19"/>
      <c r="BD685" s="19"/>
      <c r="BE685" s="19"/>
      <c r="BF685" s="19"/>
      <c r="BG685" s="19"/>
      <c r="BH685" s="19"/>
      <c r="BI685" s="19"/>
      <c r="BJ685" s="19"/>
      <c r="BK685" s="19"/>
      <c r="BL685" s="19"/>
      <c r="BM685" s="19"/>
      <c r="BN685" s="19"/>
      <c r="BO685" s="19"/>
      <c r="BP685" s="19"/>
    </row>
    <row r="686" spans="1:68" hidden="1" x14ac:dyDescent="0.25">
      <c r="A686" s="7">
        <v>1</v>
      </c>
      <c r="B686" s="8" t="s">
        <v>170</v>
      </c>
      <c r="C686" s="119" t="s">
        <v>231</v>
      </c>
      <c r="D686" s="67" t="s">
        <v>203</v>
      </c>
      <c r="E686" s="21"/>
      <c r="F686" s="14">
        <v>4000</v>
      </c>
      <c r="G686" s="14"/>
      <c r="H686" s="14"/>
      <c r="I686" s="14"/>
      <c r="J686" s="102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  <c r="AD686" s="19"/>
      <c r="AE686" s="19"/>
      <c r="AF686" s="19"/>
      <c r="AG686" s="19"/>
      <c r="AH686" s="19"/>
      <c r="AI686" s="19"/>
      <c r="AJ686" s="19"/>
      <c r="AK686" s="19"/>
      <c r="AL686" s="19"/>
      <c r="AM686" s="19"/>
      <c r="AN686" s="19"/>
      <c r="AO686" s="19"/>
      <c r="AP686" s="19"/>
      <c r="AQ686" s="19"/>
      <c r="AR686" s="19"/>
      <c r="AS686" s="19"/>
      <c r="AT686" s="19"/>
      <c r="AU686" s="19"/>
      <c r="AV686" s="19"/>
      <c r="AW686" s="19"/>
      <c r="AX686" s="19"/>
      <c r="AY686" s="19"/>
      <c r="AZ686" s="19"/>
      <c r="BA686" s="19"/>
      <c r="BB686" s="19"/>
      <c r="BC686" s="19"/>
      <c r="BD686" s="19"/>
      <c r="BE686" s="19"/>
      <c r="BF686" s="19"/>
      <c r="BG686" s="19"/>
      <c r="BH686" s="19"/>
      <c r="BI686" s="19"/>
      <c r="BJ686" s="19"/>
      <c r="BK686" s="19"/>
      <c r="BL686" s="19"/>
      <c r="BM686" s="19"/>
      <c r="BN686" s="19"/>
      <c r="BO686" s="19"/>
      <c r="BP686" s="19"/>
    </row>
    <row r="687" spans="1:68" hidden="1" x14ac:dyDescent="0.25">
      <c r="A687" s="7">
        <v>1</v>
      </c>
      <c r="B687" s="8" t="s">
        <v>170</v>
      </c>
      <c r="C687" s="119" t="s">
        <v>231</v>
      </c>
      <c r="D687" s="30" t="s">
        <v>143</v>
      </c>
      <c r="E687" s="6"/>
      <c r="F687" s="47">
        <f>F680</f>
        <v>10766</v>
      </c>
      <c r="G687" s="6"/>
      <c r="H687" s="6"/>
      <c r="I687" s="6"/>
      <c r="J687" s="102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  <c r="AD687" s="19"/>
      <c r="AE687" s="19"/>
      <c r="AF687" s="19"/>
      <c r="AG687" s="19"/>
      <c r="AH687" s="19"/>
      <c r="AI687" s="19"/>
      <c r="AJ687" s="19"/>
      <c r="AK687" s="19"/>
      <c r="AL687" s="19"/>
      <c r="AM687" s="19"/>
      <c r="AN687" s="19"/>
      <c r="AO687" s="19"/>
      <c r="AP687" s="19"/>
      <c r="AQ687" s="19"/>
      <c r="AR687" s="19"/>
      <c r="AS687" s="19"/>
      <c r="AT687" s="19"/>
      <c r="AU687" s="19"/>
      <c r="AV687" s="19"/>
      <c r="AW687" s="19"/>
      <c r="AX687" s="19"/>
      <c r="AY687" s="19"/>
      <c r="AZ687" s="19"/>
      <c r="BA687" s="19"/>
      <c r="BB687" s="19"/>
      <c r="BC687" s="19"/>
      <c r="BD687" s="19"/>
      <c r="BE687" s="19"/>
      <c r="BF687" s="19"/>
      <c r="BG687" s="19"/>
      <c r="BH687" s="19"/>
      <c r="BI687" s="19"/>
      <c r="BJ687" s="19"/>
      <c r="BK687" s="19"/>
      <c r="BL687" s="19"/>
      <c r="BM687" s="19"/>
      <c r="BN687" s="19"/>
      <c r="BO687" s="19"/>
      <c r="BP687" s="19"/>
    </row>
    <row r="688" spans="1:68" hidden="1" x14ac:dyDescent="0.25">
      <c r="A688" s="7">
        <v>1</v>
      </c>
      <c r="B688" s="8" t="s">
        <v>170</v>
      </c>
      <c r="C688" s="119" t="s">
        <v>231</v>
      </c>
      <c r="D688" s="30" t="s">
        <v>145</v>
      </c>
      <c r="E688" s="21"/>
      <c r="F688" s="47">
        <f>F683</f>
        <v>19308.510638297874</v>
      </c>
      <c r="G688" s="14"/>
      <c r="H688" s="14"/>
      <c r="I688" s="14"/>
      <c r="J688" s="102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  <c r="AD688" s="19"/>
      <c r="AE688" s="19"/>
      <c r="AF688" s="19"/>
      <c r="AG688" s="19"/>
      <c r="AH688" s="19"/>
      <c r="AI688" s="19"/>
      <c r="AJ688" s="19"/>
      <c r="AK688" s="19"/>
      <c r="AL688" s="19"/>
      <c r="AM688" s="19"/>
      <c r="AN688" s="19"/>
      <c r="AO688" s="19"/>
      <c r="AP688" s="19"/>
      <c r="AQ688" s="19"/>
      <c r="AR688" s="19"/>
      <c r="AS688" s="19"/>
      <c r="AT688" s="19"/>
      <c r="AU688" s="19"/>
      <c r="AV688" s="19"/>
      <c r="AW688" s="19"/>
      <c r="AX688" s="19"/>
      <c r="AY688" s="19"/>
      <c r="AZ688" s="19"/>
      <c r="BA688" s="19"/>
      <c r="BB688" s="19"/>
      <c r="BC688" s="19"/>
      <c r="BD688" s="19"/>
      <c r="BE688" s="19"/>
      <c r="BF688" s="19"/>
      <c r="BG688" s="19"/>
      <c r="BH688" s="19"/>
      <c r="BI688" s="19"/>
      <c r="BJ688" s="19"/>
      <c r="BK688" s="19"/>
      <c r="BL688" s="19"/>
      <c r="BM688" s="19"/>
      <c r="BN688" s="19"/>
      <c r="BO688" s="19"/>
      <c r="BP688" s="19"/>
    </row>
    <row r="689" spans="1:68" hidden="1" x14ac:dyDescent="0.25">
      <c r="A689" s="7">
        <v>1</v>
      </c>
      <c r="B689" s="8" t="s">
        <v>170</v>
      </c>
      <c r="C689" s="119" t="s">
        <v>231</v>
      </c>
      <c r="D689" s="31" t="s">
        <v>85</v>
      </c>
      <c r="E689" s="21"/>
      <c r="F689" s="47">
        <f>F687+(F685+F686)/4.2</f>
        <v>53980.28571428571</v>
      </c>
      <c r="G689" s="14"/>
      <c r="H689" s="14"/>
      <c r="I689" s="14"/>
      <c r="J689" s="102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  <c r="AD689" s="19"/>
      <c r="AE689" s="19"/>
      <c r="AF689" s="19"/>
      <c r="AG689" s="19"/>
      <c r="AH689" s="19"/>
      <c r="AI689" s="19"/>
      <c r="AJ689" s="19"/>
      <c r="AK689" s="19"/>
      <c r="AL689" s="19"/>
      <c r="AM689" s="19"/>
      <c r="AN689" s="19"/>
      <c r="AO689" s="19"/>
      <c r="AP689" s="19"/>
      <c r="AQ689" s="19"/>
      <c r="AR689" s="19"/>
      <c r="AS689" s="19"/>
      <c r="AT689" s="19"/>
      <c r="AU689" s="19"/>
      <c r="AV689" s="19"/>
      <c r="AW689" s="19"/>
      <c r="AX689" s="19"/>
      <c r="AY689" s="19"/>
      <c r="AZ689" s="19"/>
      <c r="BA689" s="19"/>
      <c r="BB689" s="19"/>
      <c r="BC689" s="19"/>
      <c r="BD689" s="19"/>
      <c r="BE689" s="19"/>
      <c r="BF689" s="19"/>
      <c r="BG689" s="19"/>
      <c r="BH689" s="19"/>
      <c r="BI689" s="19"/>
      <c r="BJ689" s="19"/>
      <c r="BK689" s="19"/>
      <c r="BL689" s="19"/>
      <c r="BM689" s="19"/>
      <c r="BN689" s="19"/>
      <c r="BO689" s="19"/>
      <c r="BP689" s="19"/>
    </row>
    <row r="690" spans="1:68" ht="15.75" hidden="1" thickBot="1" x14ac:dyDescent="0.3">
      <c r="A690" s="7">
        <v>1</v>
      </c>
      <c r="B690" s="8" t="s">
        <v>170</v>
      </c>
      <c r="C690" s="119" t="s">
        <v>231</v>
      </c>
      <c r="D690" s="211" t="s">
        <v>157</v>
      </c>
      <c r="E690" s="200"/>
      <c r="F690" s="200"/>
      <c r="G690" s="200"/>
      <c r="H690" s="212"/>
      <c r="I690" s="212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  <c r="AD690" s="19"/>
      <c r="AE690" s="19"/>
      <c r="AF690" s="19"/>
      <c r="AG690" s="19"/>
      <c r="AH690" s="19"/>
      <c r="AI690" s="19"/>
      <c r="AJ690" s="19"/>
      <c r="AK690" s="19"/>
      <c r="AL690" s="19"/>
      <c r="AM690" s="19"/>
      <c r="AN690" s="19"/>
      <c r="AO690" s="19"/>
      <c r="AP690" s="19"/>
      <c r="AQ690" s="19"/>
      <c r="AR690" s="19"/>
      <c r="AS690" s="19"/>
      <c r="AT690" s="19"/>
      <c r="AU690" s="19"/>
      <c r="AV690" s="19"/>
      <c r="AW690" s="19"/>
      <c r="AX690" s="19"/>
      <c r="AY690" s="19"/>
      <c r="AZ690" s="19"/>
      <c r="BA690" s="19"/>
      <c r="BB690" s="19"/>
      <c r="BC690" s="19"/>
      <c r="BD690" s="19"/>
      <c r="BE690" s="19"/>
      <c r="BF690" s="19"/>
      <c r="BG690" s="19"/>
      <c r="BH690" s="19"/>
      <c r="BI690" s="19"/>
      <c r="BJ690" s="19"/>
      <c r="BK690" s="19"/>
      <c r="BL690" s="19"/>
      <c r="BM690" s="19"/>
      <c r="BN690" s="19"/>
      <c r="BO690" s="19"/>
      <c r="BP690" s="19"/>
    </row>
    <row r="691" spans="1:68" hidden="1" x14ac:dyDescent="0.25">
      <c r="C691" s="119" t="s">
        <v>231</v>
      </c>
      <c r="D691" s="213"/>
      <c r="E691" s="165"/>
      <c r="F691" s="165"/>
      <c r="G691" s="165"/>
      <c r="H691" s="209"/>
      <c r="I691" s="20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  <c r="AD691" s="19"/>
      <c r="AE691" s="19"/>
      <c r="AF691" s="19"/>
      <c r="AG691" s="19"/>
      <c r="AH691" s="19"/>
      <c r="AI691" s="19"/>
      <c r="AJ691" s="19"/>
      <c r="AK691" s="19"/>
      <c r="AL691" s="19"/>
      <c r="AM691" s="19"/>
      <c r="AN691" s="19"/>
      <c r="AO691" s="19"/>
      <c r="AP691" s="19"/>
      <c r="AQ691" s="19"/>
      <c r="AR691" s="19"/>
      <c r="AS691" s="19"/>
      <c r="AT691" s="19"/>
      <c r="AU691" s="19"/>
      <c r="AV691" s="19"/>
      <c r="AW691" s="19"/>
      <c r="AX691" s="19"/>
      <c r="AY691" s="19"/>
      <c r="AZ691" s="19"/>
      <c r="BA691" s="19"/>
      <c r="BB691" s="19"/>
      <c r="BC691" s="19"/>
      <c r="BD691" s="19"/>
      <c r="BE691" s="19"/>
      <c r="BF691" s="19"/>
      <c r="BG691" s="19"/>
      <c r="BH691" s="19"/>
      <c r="BI691" s="19"/>
      <c r="BJ691" s="19"/>
      <c r="BK691" s="19"/>
      <c r="BL691" s="19"/>
      <c r="BM691" s="19"/>
      <c r="BN691" s="19"/>
      <c r="BO691" s="19"/>
      <c r="BP691" s="19"/>
    </row>
    <row r="692" spans="1:68" ht="15.75" hidden="1" x14ac:dyDescent="0.25">
      <c r="A692" s="7">
        <v>1</v>
      </c>
      <c r="B692" s="7" t="s">
        <v>171</v>
      </c>
      <c r="C692" s="119" t="s">
        <v>231</v>
      </c>
      <c r="D692" s="168" t="s">
        <v>182</v>
      </c>
      <c r="E692" s="53"/>
      <c r="F692" s="14"/>
      <c r="G692" s="14"/>
      <c r="H692" s="14"/>
      <c r="I692" s="14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  <c r="AD692" s="19"/>
      <c r="AE692" s="19"/>
      <c r="AF692" s="19"/>
      <c r="AG692" s="19"/>
      <c r="AH692" s="19"/>
      <c r="AI692" s="19"/>
      <c r="AJ692" s="19"/>
      <c r="AK692" s="19"/>
      <c r="AL692" s="19"/>
      <c r="AM692" s="19"/>
      <c r="AN692" s="19"/>
      <c r="AO692" s="19"/>
      <c r="AP692" s="19"/>
      <c r="AQ692" s="19"/>
      <c r="AR692" s="19"/>
      <c r="AS692" s="19"/>
      <c r="AT692" s="19"/>
      <c r="AU692" s="19"/>
      <c r="AV692" s="19"/>
      <c r="AW692" s="19"/>
      <c r="AX692" s="19"/>
      <c r="AY692" s="19"/>
      <c r="AZ692" s="19"/>
      <c r="BA692" s="19"/>
      <c r="BB692" s="19"/>
      <c r="BC692" s="19"/>
      <c r="BD692" s="19"/>
      <c r="BE692" s="19"/>
      <c r="BF692" s="19"/>
      <c r="BG692" s="19"/>
      <c r="BH692" s="19"/>
      <c r="BI692" s="19"/>
      <c r="BJ692" s="19"/>
      <c r="BK692" s="19"/>
      <c r="BL692" s="19"/>
      <c r="BM692" s="19"/>
      <c r="BN692" s="19"/>
      <c r="BO692" s="19"/>
      <c r="BP692" s="19"/>
    </row>
    <row r="693" spans="1:68" hidden="1" x14ac:dyDescent="0.25">
      <c r="A693" s="7">
        <v>1</v>
      </c>
      <c r="B693" s="7" t="s">
        <v>171</v>
      </c>
      <c r="C693" s="119" t="s">
        <v>231</v>
      </c>
      <c r="D693" s="9" t="s">
        <v>4</v>
      </c>
      <c r="E693" s="53"/>
      <c r="F693" s="14"/>
      <c r="G693" s="14"/>
      <c r="H693" s="14"/>
      <c r="I693" s="14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  <c r="AD693" s="19"/>
      <c r="AE693" s="19"/>
      <c r="AF693" s="19"/>
      <c r="AG693" s="19"/>
      <c r="AH693" s="19"/>
      <c r="AI693" s="19"/>
      <c r="AJ693" s="19"/>
      <c r="AK693" s="19"/>
      <c r="AL693" s="19"/>
      <c r="AM693" s="19"/>
      <c r="AN693" s="19"/>
      <c r="AO693" s="19"/>
      <c r="AP693" s="19"/>
      <c r="AQ693" s="19"/>
      <c r="AR693" s="19"/>
      <c r="AS693" s="19"/>
      <c r="AT693" s="19"/>
      <c r="AU693" s="19"/>
      <c r="AV693" s="19"/>
      <c r="AW693" s="19"/>
      <c r="AX693" s="19"/>
      <c r="AY693" s="19"/>
      <c r="AZ693" s="19"/>
      <c r="BA693" s="19"/>
      <c r="BB693" s="19"/>
      <c r="BC693" s="19"/>
      <c r="BD693" s="19"/>
      <c r="BE693" s="19"/>
      <c r="BF693" s="19"/>
      <c r="BG693" s="19"/>
      <c r="BH693" s="19"/>
      <c r="BI693" s="19"/>
      <c r="BJ693" s="19"/>
      <c r="BK693" s="19"/>
      <c r="BL693" s="19"/>
      <c r="BM693" s="19"/>
      <c r="BN693" s="19"/>
      <c r="BO693" s="19"/>
      <c r="BP693" s="19"/>
    </row>
    <row r="694" spans="1:68" hidden="1" x14ac:dyDescent="0.25">
      <c r="A694" s="7">
        <v>1</v>
      </c>
      <c r="B694" s="7" t="s">
        <v>171</v>
      </c>
      <c r="C694" s="119" t="s">
        <v>231</v>
      </c>
      <c r="D694" s="83" t="s">
        <v>130</v>
      </c>
      <c r="E694" s="91">
        <v>340</v>
      </c>
      <c r="F694" s="14">
        <v>151</v>
      </c>
      <c r="G694" s="92">
        <v>14</v>
      </c>
      <c r="H694" s="14">
        <f>ROUND(I694/E694,0)</f>
        <v>6</v>
      </c>
      <c r="I694" s="14">
        <f>ROUND(F694*G694,0)</f>
        <v>2114</v>
      </c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  <c r="AD694" s="19"/>
      <c r="AE694" s="19"/>
      <c r="AF694" s="19"/>
      <c r="AG694" s="19"/>
      <c r="AH694" s="19"/>
      <c r="AI694" s="19"/>
      <c r="AJ694" s="19"/>
      <c r="AK694" s="19"/>
      <c r="AL694" s="19"/>
      <c r="AM694" s="19"/>
      <c r="AN694" s="19"/>
      <c r="AO694" s="19"/>
      <c r="AP694" s="19"/>
      <c r="AQ694" s="19"/>
      <c r="AR694" s="19"/>
      <c r="AS694" s="19"/>
      <c r="AT694" s="19"/>
      <c r="AU694" s="19"/>
      <c r="AV694" s="19"/>
      <c r="AW694" s="19"/>
      <c r="AX694" s="19"/>
      <c r="AY694" s="19"/>
      <c r="AZ694" s="19"/>
      <c r="BA694" s="19"/>
      <c r="BB694" s="19"/>
      <c r="BC694" s="19"/>
      <c r="BD694" s="19"/>
      <c r="BE694" s="19"/>
      <c r="BF694" s="19"/>
      <c r="BG694" s="19"/>
      <c r="BH694" s="19"/>
      <c r="BI694" s="19"/>
      <c r="BJ694" s="19"/>
      <c r="BK694" s="19"/>
      <c r="BL694" s="19"/>
      <c r="BM694" s="19"/>
      <c r="BN694" s="19"/>
      <c r="BO694" s="19"/>
      <c r="BP694" s="19"/>
    </row>
    <row r="695" spans="1:68" hidden="1" x14ac:dyDescent="0.25">
      <c r="A695" s="7">
        <v>1</v>
      </c>
      <c r="B695" s="7" t="s">
        <v>171</v>
      </c>
      <c r="C695" s="119" t="s">
        <v>231</v>
      </c>
      <c r="D695" s="15" t="s">
        <v>41</v>
      </c>
      <c r="E695" s="91">
        <v>340</v>
      </c>
      <c r="F695" s="14">
        <v>96</v>
      </c>
      <c r="G695" s="92">
        <v>6</v>
      </c>
      <c r="H695" s="14">
        <f>ROUND(I695/E695,0)</f>
        <v>2</v>
      </c>
      <c r="I695" s="14">
        <f>ROUND(F695*G695,0)</f>
        <v>576</v>
      </c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  <c r="AD695" s="19"/>
      <c r="AE695" s="19"/>
      <c r="AF695" s="19"/>
      <c r="AG695" s="19"/>
      <c r="AH695" s="19"/>
      <c r="AI695" s="19"/>
      <c r="AJ695" s="19"/>
      <c r="AK695" s="19"/>
      <c r="AL695" s="19"/>
      <c r="AM695" s="19"/>
      <c r="AN695" s="19"/>
      <c r="AO695" s="19"/>
      <c r="AP695" s="19"/>
      <c r="AQ695" s="19"/>
      <c r="AR695" s="19"/>
      <c r="AS695" s="19"/>
      <c r="AT695" s="19"/>
      <c r="AU695" s="19"/>
      <c r="AV695" s="19"/>
      <c r="AW695" s="19"/>
      <c r="AX695" s="19"/>
      <c r="AY695" s="19"/>
      <c r="AZ695" s="19"/>
      <c r="BA695" s="19"/>
      <c r="BB695" s="19"/>
      <c r="BC695" s="19"/>
      <c r="BD695" s="19"/>
      <c r="BE695" s="19"/>
      <c r="BF695" s="19"/>
      <c r="BG695" s="19"/>
      <c r="BH695" s="19"/>
      <c r="BI695" s="19"/>
      <c r="BJ695" s="19"/>
      <c r="BK695" s="19"/>
      <c r="BL695" s="19"/>
      <c r="BM695" s="19"/>
      <c r="BN695" s="19"/>
      <c r="BO695" s="19"/>
      <c r="BP695" s="19"/>
    </row>
    <row r="696" spans="1:68" hidden="1" x14ac:dyDescent="0.25">
      <c r="A696" s="7">
        <v>1</v>
      </c>
      <c r="B696" s="7" t="s">
        <v>171</v>
      </c>
      <c r="C696" s="119" t="s">
        <v>231</v>
      </c>
      <c r="D696" s="15" t="s">
        <v>18</v>
      </c>
      <c r="E696" s="91">
        <v>320</v>
      </c>
      <c r="F696" s="14">
        <v>155</v>
      </c>
      <c r="G696" s="92">
        <v>9</v>
      </c>
      <c r="H696" s="14">
        <f>ROUND(I696/E696,0)</f>
        <v>4</v>
      </c>
      <c r="I696" s="14">
        <f>ROUND(F696*G696,0)</f>
        <v>1395</v>
      </c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  <c r="AD696" s="19"/>
      <c r="AE696" s="19"/>
      <c r="AF696" s="19"/>
      <c r="AG696" s="19"/>
      <c r="AH696" s="19"/>
      <c r="AI696" s="19"/>
      <c r="AJ696" s="19"/>
      <c r="AK696" s="19"/>
      <c r="AL696" s="19"/>
      <c r="AM696" s="19"/>
      <c r="AN696" s="19"/>
      <c r="AO696" s="19"/>
      <c r="AP696" s="19"/>
      <c r="AQ696" s="19"/>
      <c r="AR696" s="19"/>
      <c r="AS696" s="19"/>
      <c r="AT696" s="19"/>
      <c r="AU696" s="19"/>
      <c r="AV696" s="19"/>
      <c r="AW696" s="19"/>
      <c r="AX696" s="19"/>
      <c r="AY696" s="19"/>
      <c r="AZ696" s="19"/>
      <c r="BA696" s="19"/>
      <c r="BB696" s="19"/>
      <c r="BC696" s="19"/>
      <c r="BD696" s="19"/>
      <c r="BE696" s="19"/>
      <c r="BF696" s="19"/>
      <c r="BG696" s="19"/>
      <c r="BH696" s="19"/>
      <c r="BI696" s="19"/>
      <c r="BJ696" s="19"/>
      <c r="BK696" s="19"/>
      <c r="BL696" s="19"/>
      <c r="BM696" s="19"/>
      <c r="BN696" s="19"/>
      <c r="BO696" s="19"/>
      <c r="BP696" s="19"/>
    </row>
    <row r="697" spans="1:68" hidden="1" x14ac:dyDescent="0.25">
      <c r="A697" s="7">
        <v>1</v>
      </c>
      <c r="B697" s="7" t="s">
        <v>171</v>
      </c>
      <c r="C697" s="119" t="s">
        <v>231</v>
      </c>
      <c r="D697" s="15" t="s">
        <v>27</v>
      </c>
      <c r="E697" s="91">
        <v>340</v>
      </c>
      <c r="F697" s="14">
        <v>480</v>
      </c>
      <c r="G697" s="92">
        <v>10.5</v>
      </c>
      <c r="H697" s="14">
        <f>ROUND(I697/E697,0)</f>
        <v>15</v>
      </c>
      <c r="I697" s="14">
        <f>ROUND(F697*G697,0)</f>
        <v>5040</v>
      </c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  <c r="AD697" s="19"/>
      <c r="AE697" s="19"/>
      <c r="AF697" s="19"/>
      <c r="AG697" s="19"/>
      <c r="AH697" s="19"/>
      <c r="AI697" s="19"/>
      <c r="AJ697" s="19"/>
      <c r="AK697" s="19"/>
      <c r="AL697" s="19"/>
      <c r="AM697" s="19"/>
      <c r="AN697" s="19"/>
      <c r="AO697" s="19"/>
      <c r="AP697" s="19"/>
      <c r="AQ697" s="19"/>
      <c r="AR697" s="19"/>
      <c r="AS697" s="19"/>
      <c r="AT697" s="19"/>
      <c r="AU697" s="19"/>
      <c r="AV697" s="19"/>
      <c r="AW697" s="19"/>
      <c r="AX697" s="19"/>
      <c r="AY697" s="19"/>
      <c r="AZ697" s="19"/>
      <c r="BA697" s="19"/>
      <c r="BB697" s="19"/>
      <c r="BC697" s="19"/>
      <c r="BD697" s="19"/>
      <c r="BE697" s="19"/>
      <c r="BF697" s="19"/>
      <c r="BG697" s="19"/>
      <c r="BH697" s="19"/>
      <c r="BI697" s="19"/>
      <c r="BJ697" s="19"/>
      <c r="BK697" s="19"/>
      <c r="BL697" s="19"/>
      <c r="BM697" s="19"/>
      <c r="BN697" s="19"/>
      <c r="BO697" s="19"/>
      <c r="BP697" s="19"/>
    </row>
    <row r="698" spans="1:68" hidden="1" x14ac:dyDescent="0.25">
      <c r="C698" s="119" t="s">
        <v>231</v>
      </c>
      <c r="D698" s="15" t="s">
        <v>53</v>
      </c>
      <c r="E698" s="91">
        <v>340</v>
      </c>
      <c r="F698" s="14">
        <v>300</v>
      </c>
      <c r="G698" s="137">
        <v>8.9</v>
      </c>
      <c r="H698" s="14">
        <f>ROUND(I698/E698,0)</f>
        <v>8</v>
      </c>
      <c r="I698" s="14">
        <f>ROUND(F698*G698,0)</f>
        <v>2670</v>
      </c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  <c r="AD698" s="19"/>
      <c r="AE698" s="19"/>
      <c r="AF698" s="19"/>
      <c r="AG698" s="19"/>
      <c r="AH698" s="19"/>
      <c r="AI698" s="19"/>
      <c r="AJ698" s="19"/>
      <c r="AK698" s="19"/>
      <c r="AL698" s="19"/>
      <c r="AM698" s="19"/>
      <c r="AN698" s="19"/>
      <c r="AO698" s="19"/>
      <c r="AP698" s="19"/>
      <c r="AQ698" s="19"/>
      <c r="AR698" s="19"/>
      <c r="AS698" s="19"/>
      <c r="AT698" s="19"/>
      <c r="AU698" s="19"/>
      <c r="AV698" s="19"/>
      <c r="AW698" s="19"/>
      <c r="AX698" s="19"/>
      <c r="AY698" s="19"/>
      <c r="AZ698" s="19"/>
      <c r="BA698" s="19"/>
      <c r="BB698" s="19"/>
      <c r="BC698" s="19"/>
      <c r="BD698" s="19"/>
      <c r="BE698" s="19"/>
      <c r="BF698" s="19"/>
      <c r="BG698" s="19"/>
      <c r="BH698" s="19"/>
      <c r="BI698" s="19"/>
      <c r="BJ698" s="19"/>
      <c r="BK698" s="19"/>
      <c r="BL698" s="19"/>
      <c r="BM698" s="19"/>
      <c r="BN698" s="19"/>
      <c r="BO698" s="19"/>
      <c r="BP698" s="19"/>
    </row>
    <row r="699" spans="1:68" hidden="1" x14ac:dyDescent="0.25">
      <c r="A699" s="7">
        <v>1</v>
      </c>
      <c r="B699" s="7" t="s">
        <v>171</v>
      </c>
      <c r="C699" s="119" t="s">
        <v>231</v>
      </c>
      <c r="D699" s="138" t="s">
        <v>5</v>
      </c>
      <c r="E699" s="53"/>
      <c r="F699" s="47">
        <f>SUM(F694:F698)</f>
        <v>1182</v>
      </c>
      <c r="G699" s="41">
        <f>I699/F699</f>
        <v>9.978849407783418</v>
      </c>
      <c r="H699" s="47">
        <f>SUM(H694:H698)</f>
        <v>35</v>
      </c>
      <c r="I699" s="47">
        <f>SUM(I694:I698)</f>
        <v>11795</v>
      </c>
      <c r="J699" s="54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  <c r="AD699" s="19"/>
      <c r="AE699" s="19"/>
      <c r="AF699" s="19"/>
      <c r="AG699" s="19"/>
      <c r="AH699" s="19"/>
      <c r="AI699" s="19"/>
      <c r="AJ699" s="19"/>
      <c r="AK699" s="19"/>
      <c r="AL699" s="19"/>
      <c r="AM699" s="19"/>
      <c r="AN699" s="19"/>
      <c r="AO699" s="19"/>
      <c r="AP699" s="19"/>
      <c r="AQ699" s="19"/>
      <c r="AR699" s="19"/>
      <c r="AS699" s="19"/>
      <c r="AT699" s="19"/>
      <c r="AU699" s="19"/>
      <c r="AV699" s="19"/>
      <c r="AW699" s="19"/>
      <c r="AX699" s="19"/>
      <c r="AY699" s="19"/>
      <c r="AZ699" s="19"/>
      <c r="BA699" s="19"/>
      <c r="BB699" s="19"/>
      <c r="BC699" s="19"/>
      <c r="BD699" s="19"/>
      <c r="BE699" s="19"/>
      <c r="BF699" s="19"/>
      <c r="BG699" s="19"/>
      <c r="BH699" s="19"/>
      <c r="BI699" s="19"/>
      <c r="BJ699" s="19"/>
      <c r="BK699" s="19"/>
      <c r="BL699" s="19"/>
      <c r="BM699" s="19"/>
      <c r="BN699" s="19"/>
      <c r="BO699" s="19"/>
      <c r="BP699" s="19"/>
    </row>
    <row r="700" spans="1:68" hidden="1" x14ac:dyDescent="0.25">
      <c r="B700" s="7" t="s">
        <v>171</v>
      </c>
      <c r="C700" s="119" t="s">
        <v>231</v>
      </c>
      <c r="D700" s="16" t="s">
        <v>151</v>
      </c>
      <c r="E700" s="53"/>
      <c r="F700" s="47">
        <v>12</v>
      </c>
      <c r="G700" s="41"/>
      <c r="H700" s="47"/>
      <c r="I700" s="47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  <c r="AD700" s="19"/>
      <c r="AE700" s="19"/>
      <c r="AF700" s="19"/>
      <c r="AG700" s="19"/>
      <c r="AH700" s="19"/>
      <c r="AI700" s="19"/>
      <c r="AJ700" s="19"/>
      <c r="AK700" s="19"/>
      <c r="AL700" s="19"/>
      <c r="AM700" s="19"/>
      <c r="AN700" s="19"/>
      <c r="AO700" s="19"/>
      <c r="AP700" s="19"/>
      <c r="AQ700" s="19"/>
      <c r="AR700" s="19"/>
      <c r="AS700" s="19"/>
      <c r="AT700" s="19"/>
      <c r="AU700" s="19"/>
      <c r="AV700" s="19"/>
      <c r="AW700" s="19"/>
      <c r="AX700" s="19"/>
      <c r="AY700" s="19"/>
      <c r="AZ700" s="19"/>
      <c r="BA700" s="19"/>
      <c r="BB700" s="19"/>
      <c r="BC700" s="19"/>
      <c r="BD700" s="19"/>
      <c r="BE700" s="19"/>
      <c r="BF700" s="19"/>
      <c r="BG700" s="19"/>
      <c r="BH700" s="19"/>
      <c r="BI700" s="19"/>
      <c r="BJ700" s="19"/>
      <c r="BK700" s="19"/>
      <c r="BL700" s="19"/>
      <c r="BM700" s="19"/>
      <c r="BN700" s="19"/>
      <c r="BO700" s="19"/>
      <c r="BP700" s="19"/>
    </row>
    <row r="701" spans="1:68" s="102" customFormat="1" hidden="1" x14ac:dyDescent="0.25">
      <c r="A701" s="7">
        <v>1</v>
      </c>
      <c r="B701" s="7" t="s">
        <v>171</v>
      </c>
      <c r="C701" s="119" t="s">
        <v>231</v>
      </c>
      <c r="D701" s="20" t="s">
        <v>186</v>
      </c>
      <c r="E701" s="20"/>
      <c r="F701" s="123"/>
      <c r="G701" s="101"/>
      <c r="H701" s="101"/>
      <c r="I701" s="101"/>
    </row>
    <row r="702" spans="1:68" s="102" customFormat="1" hidden="1" x14ac:dyDescent="0.25">
      <c r="A702" s="7"/>
      <c r="B702" s="7" t="s">
        <v>171</v>
      </c>
      <c r="C702" s="119" t="s">
        <v>231</v>
      </c>
      <c r="D702" s="22" t="s">
        <v>132</v>
      </c>
      <c r="E702" s="20"/>
      <c r="F702" s="123">
        <f>F704+F705+F707+F709</f>
        <v>33618</v>
      </c>
      <c r="G702" s="101"/>
      <c r="H702" s="101"/>
      <c r="I702" s="101"/>
    </row>
    <row r="703" spans="1:68" s="102" customFormat="1" hidden="1" x14ac:dyDescent="0.25">
      <c r="A703" s="7"/>
      <c r="B703" s="7" t="s">
        <v>171</v>
      </c>
      <c r="C703" s="119" t="s">
        <v>231</v>
      </c>
      <c r="D703" s="5" t="s">
        <v>92</v>
      </c>
      <c r="E703" s="20"/>
      <c r="F703" s="123"/>
      <c r="G703" s="101"/>
      <c r="H703" s="101"/>
      <c r="I703" s="101"/>
    </row>
    <row r="704" spans="1:68" s="102" customFormat="1" ht="30" hidden="1" x14ac:dyDescent="0.25">
      <c r="A704" s="7"/>
      <c r="B704" s="7" t="s">
        <v>171</v>
      </c>
      <c r="C704" s="119" t="s">
        <v>231</v>
      </c>
      <c r="D704" s="5" t="s">
        <v>93</v>
      </c>
      <c r="E704" s="20"/>
      <c r="F704" s="108">
        <v>700</v>
      </c>
      <c r="G704" s="101"/>
      <c r="H704" s="101"/>
      <c r="I704" s="101"/>
    </row>
    <row r="705" spans="1:9" s="102" customFormat="1" ht="30" hidden="1" x14ac:dyDescent="0.25">
      <c r="A705" s="7"/>
      <c r="B705" s="7" t="s">
        <v>171</v>
      </c>
      <c r="C705" s="119" t="s">
        <v>231</v>
      </c>
      <c r="D705" s="24" t="s">
        <v>230</v>
      </c>
      <c r="E705" s="20"/>
      <c r="F705" s="108">
        <v>7914</v>
      </c>
      <c r="G705" s="101"/>
      <c r="H705" s="101"/>
      <c r="I705" s="101"/>
    </row>
    <row r="706" spans="1:9" s="102" customFormat="1" ht="45" hidden="1" x14ac:dyDescent="0.25">
      <c r="A706" s="7"/>
      <c r="B706" s="7" t="s">
        <v>171</v>
      </c>
      <c r="C706" s="119" t="s">
        <v>231</v>
      </c>
      <c r="D706" s="23" t="s">
        <v>156</v>
      </c>
      <c r="E706" s="20"/>
      <c r="F706" s="108"/>
      <c r="G706" s="101"/>
      <c r="H706" s="101"/>
      <c r="I706" s="101"/>
    </row>
    <row r="707" spans="1:9" s="102" customFormat="1" ht="45" hidden="1" x14ac:dyDescent="0.25">
      <c r="A707" s="7"/>
      <c r="B707" s="7" t="s">
        <v>171</v>
      </c>
      <c r="C707" s="119" t="s">
        <v>231</v>
      </c>
      <c r="D707" s="23" t="s">
        <v>133</v>
      </c>
      <c r="E707" s="20"/>
      <c r="F707" s="108">
        <v>23260</v>
      </c>
      <c r="G707" s="101"/>
      <c r="H707" s="101"/>
      <c r="I707" s="101"/>
    </row>
    <row r="708" spans="1:9" s="102" customFormat="1" ht="75" hidden="1" x14ac:dyDescent="0.25">
      <c r="A708" s="7"/>
      <c r="B708" s="7"/>
      <c r="C708" s="119" t="s">
        <v>231</v>
      </c>
      <c r="D708" s="234" t="s">
        <v>227</v>
      </c>
      <c r="E708" s="20"/>
      <c r="F708" s="108">
        <v>15000</v>
      </c>
      <c r="G708" s="101"/>
      <c r="H708" s="101"/>
      <c r="I708" s="101"/>
    </row>
    <row r="709" spans="1:9" s="102" customFormat="1" ht="30" hidden="1" x14ac:dyDescent="0.25">
      <c r="A709" s="7"/>
      <c r="B709" s="7"/>
      <c r="C709" s="119" t="s">
        <v>231</v>
      </c>
      <c r="D709" s="23" t="s">
        <v>185</v>
      </c>
      <c r="E709" s="20"/>
      <c r="F709" s="108">
        <v>1744</v>
      </c>
      <c r="G709" s="101"/>
      <c r="H709" s="101"/>
      <c r="I709" s="101"/>
    </row>
    <row r="710" spans="1:9" s="102" customFormat="1" hidden="1" x14ac:dyDescent="0.25">
      <c r="A710" s="7"/>
      <c r="B710" s="7" t="s">
        <v>171</v>
      </c>
      <c r="C710" s="119" t="s">
        <v>231</v>
      </c>
      <c r="D710" s="104" t="s">
        <v>69</v>
      </c>
      <c r="E710" s="20"/>
      <c r="F710" s="123">
        <v>12830</v>
      </c>
      <c r="G710" s="101"/>
      <c r="H710" s="101"/>
      <c r="I710" s="101"/>
    </row>
    <row r="711" spans="1:9" s="102" customFormat="1" hidden="1" x14ac:dyDescent="0.25">
      <c r="A711" s="7"/>
      <c r="B711" s="7" t="s">
        <v>171</v>
      </c>
      <c r="C711" s="119" t="s">
        <v>231</v>
      </c>
      <c r="D711" s="26" t="s">
        <v>113</v>
      </c>
      <c r="E711" s="20"/>
      <c r="F711" s="108">
        <v>12830</v>
      </c>
      <c r="G711" s="101"/>
      <c r="H711" s="101"/>
      <c r="I711" s="101"/>
    </row>
    <row r="712" spans="1:9" s="102" customFormat="1" ht="47.25" hidden="1" x14ac:dyDescent="0.25">
      <c r="A712" s="7"/>
      <c r="B712" s="7" t="s">
        <v>171</v>
      </c>
      <c r="C712" s="119" t="s">
        <v>231</v>
      </c>
      <c r="D712" s="105" t="s">
        <v>180</v>
      </c>
      <c r="E712" s="20"/>
      <c r="F712" s="123">
        <f>F713+F718</f>
        <v>9117.5499999999993</v>
      </c>
      <c r="G712" s="101"/>
      <c r="H712" s="101"/>
      <c r="I712" s="101"/>
    </row>
    <row r="713" spans="1:9" s="102" customFormat="1" ht="30" hidden="1" x14ac:dyDescent="0.25">
      <c r="A713" s="7"/>
      <c r="B713" s="7" t="s">
        <v>171</v>
      </c>
      <c r="C713" s="119" t="s">
        <v>231</v>
      </c>
      <c r="D713" s="24" t="s">
        <v>134</v>
      </c>
      <c r="E713" s="20"/>
      <c r="F713" s="123">
        <f>SUM(F714:F717)</f>
        <v>5284</v>
      </c>
      <c r="G713" s="101"/>
      <c r="H713" s="101"/>
      <c r="I713" s="101"/>
    </row>
    <row r="714" spans="1:9" s="102" customFormat="1" ht="30" hidden="1" x14ac:dyDescent="0.25">
      <c r="A714" s="7"/>
      <c r="B714" s="7" t="s">
        <v>171</v>
      </c>
      <c r="C714" s="119" t="s">
        <v>231</v>
      </c>
      <c r="D714" s="23" t="s">
        <v>135</v>
      </c>
      <c r="E714" s="20"/>
      <c r="F714" s="108">
        <v>5284</v>
      </c>
      <c r="G714" s="101"/>
      <c r="H714" s="101"/>
      <c r="I714" s="101"/>
    </row>
    <row r="715" spans="1:9" s="102" customFormat="1" ht="45" hidden="1" x14ac:dyDescent="0.25">
      <c r="A715" s="7"/>
      <c r="B715" s="7" t="s">
        <v>171</v>
      </c>
      <c r="C715" s="119" t="s">
        <v>231</v>
      </c>
      <c r="D715" s="23" t="s">
        <v>136</v>
      </c>
      <c r="E715" s="20"/>
      <c r="F715" s="123"/>
      <c r="G715" s="101"/>
      <c r="H715" s="101"/>
      <c r="I715" s="101"/>
    </row>
    <row r="716" spans="1:9" s="102" customFormat="1" ht="30" hidden="1" x14ac:dyDescent="0.25">
      <c r="A716" s="7"/>
      <c r="B716" s="7" t="s">
        <v>171</v>
      </c>
      <c r="C716" s="119" t="s">
        <v>231</v>
      </c>
      <c r="D716" s="23" t="s">
        <v>137</v>
      </c>
      <c r="E716" s="20"/>
      <c r="F716" s="123"/>
      <c r="G716" s="101"/>
      <c r="H716" s="101"/>
      <c r="I716" s="101"/>
    </row>
    <row r="717" spans="1:9" s="102" customFormat="1" ht="30" hidden="1" x14ac:dyDescent="0.25">
      <c r="A717" s="7">
        <v>1</v>
      </c>
      <c r="B717" s="7" t="s">
        <v>171</v>
      </c>
      <c r="C717" s="119" t="s">
        <v>231</v>
      </c>
      <c r="D717" s="23" t="s">
        <v>138</v>
      </c>
      <c r="E717" s="106"/>
      <c r="F717" s="101"/>
      <c r="G717" s="101"/>
      <c r="H717" s="101"/>
      <c r="I717" s="101"/>
    </row>
    <row r="718" spans="1:9" s="102" customFormat="1" ht="30" hidden="1" x14ac:dyDescent="0.25">
      <c r="A718" s="7">
        <v>1</v>
      </c>
      <c r="B718" s="7" t="s">
        <v>171</v>
      </c>
      <c r="C718" s="119" t="s">
        <v>231</v>
      </c>
      <c r="D718" s="24" t="s">
        <v>139</v>
      </c>
      <c r="E718" s="6"/>
      <c r="F718" s="47">
        <f>SUM(F719:F721)</f>
        <v>3833.55</v>
      </c>
      <c r="G718" s="6"/>
      <c r="H718" s="6"/>
      <c r="I718" s="6"/>
    </row>
    <row r="719" spans="1:9" s="102" customFormat="1" ht="30" hidden="1" x14ac:dyDescent="0.25">
      <c r="A719" s="7">
        <v>1</v>
      </c>
      <c r="B719" s="7" t="s">
        <v>171</v>
      </c>
      <c r="C719" s="119" t="s">
        <v>231</v>
      </c>
      <c r="D719" s="23" t="s">
        <v>140</v>
      </c>
      <c r="E719" s="106"/>
      <c r="F719" s="101">
        <v>1850</v>
      </c>
      <c r="G719" s="101"/>
      <c r="H719" s="101"/>
      <c r="I719" s="101"/>
    </row>
    <row r="720" spans="1:9" s="102" customFormat="1" ht="45" hidden="1" x14ac:dyDescent="0.25">
      <c r="A720" s="7">
        <v>1</v>
      </c>
      <c r="B720" s="7" t="s">
        <v>171</v>
      </c>
      <c r="C720" s="119" t="s">
        <v>231</v>
      </c>
      <c r="D720" s="23" t="s">
        <v>141</v>
      </c>
      <c r="E720" s="106"/>
      <c r="F720" s="14">
        <v>1775.55</v>
      </c>
      <c r="G720" s="101"/>
      <c r="H720" s="101"/>
      <c r="I720" s="101"/>
    </row>
    <row r="721" spans="1:68" s="102" customFormat="1" ht="45" hidden="1" x14ac:dyDescent="0.25">
      <c r="A721" s="7">
        <v>1</v>
      </c>
      <c r="B721" s="7" t="s">
        <v>171</v>
      </c>
      <c r="C721" s="119" t="s">
        <v>231</v>
      </c>
      <c r="D721" s="23" t="s">
        <v>142</v>
      </c>
      <c r="E721" s="106"/>
      <c r="F721" s="14">
        <v>208</v>
      </c>
      <c r="G721" s="101"/>
      <c r="H721" s="101"/>
      <c r="I721" s="101"/>
    </row>
    <row r="722" spans="1:68" s="102" customFormat="1" ht="27.75" hidden="1" customHeight="1" x14ac:dyDescent="0.25">
      <c r="A722" s="7"/>
      <c r="B722" s="7"/>
      <c r="C722" s="119" t="s">
        <v>231</v>
      </c>
      <c r="D722" s="20" t="s">
        <v>72</v>
      </c>
      <c r="E722" s="106"/>
      <c r="F722" s="14">
        <f>F724+F725+F729+F728+F730+F723</f>
        <v>1246</v>
      </c>
      <c r="G722" s="101"/>
      <c r="H722" s="101"/>
      <c r="I722" s="101"/>
    </row>
    <row r="723" spans="1:68" s="102" customFormat="1" hidden="1" x14ac:dyDescent="0.25">
      <c r="A723" s="7">
        <v>1</v>
      </c>
      <c r="B723" s="7" t="s">
        <v>171</v>
      </c>
      <c r="C723" s="119" t="s">
        <v>231</v>
      </c>
      <c r="D723" s="22" t="s">
        <v>188</v>
      </c>
      <c r="E723" s="106"/>
      <c r="F723" s="47">
        <f>F724+F725+F731+F732</f>
        <v>1221</v>
      </c>
      <c r="G723" s="101"/>
      <c r="H723" s="101"/>
      <c r="I723" s="101"/>
    </row>
    <row r="724" spans="1:68" s="102" customFormat="1" hidden="1" x14ac:dyDescent="0.25">
      <c r="A724" s="7">
        <v>1</v>
      </c>
      <c r="B724" s="7" t="s">
        <v>171</v>
      </c>
      <c r="C724" s="119" t="s">
        <v>231</v>
      </c>
      <c r="D724" s="23" t="s">
        <v>189</v>
      </c>
      <c r="E724" s="106"/>
      <c r="F724" s="11"/>
      <c r="G724" s="101"/>
      <c r="H724" s="101"/>
      <c r="I724" s="101"/>
    </row>
    <row r="725" spans="1:68" ht="30" hidden="1" x14ac:dyDescent="0.25">
      <c r="A725" s="7">
        <v>1</v>
      </c>
      <c r="B725" s="7" t="s">
        <v>171</v>
      </c>
      <c r="C725" s="119" t="s">
        <v>231</v>
      </c>
      <c r="D725" s="24" t="s">
        <v>190</v>
      </c>
      <c r="E725" s="21"/>
      <c r="F725" s="14">
        <f>F726+F727/4+F728</f>
        <v>25</v>
      </c>
      <c r="G725" s="14"/>
      <c r="H725" s="14"/>
      <c r="I725" s="14"/>
      <c r="J725" s="102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  <c r="AD725" s="19"/>
      <c r="AE725" s="19"/>
      <c r="AF725" s="19"/>
      <c r="AG725" s="19"/>
      <c r="AH725" s="19"/>
      <c r="AI725" s="19"/>
      <c r="AJ725" s="19"/>
      <c r="AK725" s="19"/>
      <c r="AL725" s="19"/>
      <c r="AM725" s="19"/>
      <c r="AN725" s="19"/>
      <c r="AO725" s="19"/>
      <c r="AP725" s="19"/>
      <c r="AQ725" s="19"/>
      <c r="AR725" s="19"/>
      <c r="AS725" s="19"/>
      <c r="AT725" s="19"/>
      <c r="AU725" s="19"/>
      <c r="AV725" s="19"/>
      <c r="AW725" s="19"/>
      <c r="AX725" s="19"/>
      <c r="AY725" s="19"/>
      <c r="AZ725" s="19"/>
      <c r="BA725" s="19"/>
      <c r="BB725" s="19"/>
      <c r="BC725" s="19"/>
      <c r="BD725" s="19"/>
      <c r="BE725" s="19"/>
      <c r="BF725" s="19"/>
      <c r="BG725" s="19"/>
      <c r="BH725" s="19"/>
      <c r="BI725" s="19"/>
      <c r="BJ725" s="19"/>
      <c r="BK725" s="19"/>
      <c r="BL725" s="19"/>
      <c r="BM725" s="19"/>
      <c r="BN725" s="19"/>
      <c r="BO725" s="19"/>
      <c r="BP725" s="19"/>
    </row>
    <row r="726" spans="1:68" s="19" customFormat="1" hidden="1" x14ac:dyDescent="0.25">
      <c r="A726" s="7"/>
      <c r="B726" s="7" t="s">
        <v>171</v>
      </c>
      <c r="C726" s="119" t="s">
        <v>231</v>
      </c>
      <c r="D726" s="23" t="s">
        <v>191</v>
      </c>
      <c r="E726" s="21"/>
      <c r="F726" s="21"/>
      <c r="G726" s="11"/>
      <c r="H726" s="11"/>
      <c r="I726" s="11"/>
      <c r="J726" s="102"/>
    </row>
    <row r="727" spans="1:68" ht="30" hidden="1" x14ac:dyDescent="0.25">
      <c r="A727" s="7">
        <v>1</v>
      </c>
      <c r="B727" s="7" t="s">
        <v>171</v>
      </c>
      <c r="C727" s="119" t="s">
        <v>231</v>
      </c>
      <c r="D727" s="23" t="s">
        <v>192</v>
      </c>
      <c r="E727" s="66"/>
      <c r="F727" s="14">
        <v>100</v>
      </c>
      <c r="G727" s="14"/>
      <c r="H727" s="14"/>
      <c r="I727" s="14"/>
      <c r="J727" s="102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  <c r="AD727" s="19"/>
      <c r="AE727" s="19"/>
      <c r="AF727" s="19"/>
      <c r="AG727" s="19"/>
      <c r="AH727" s="19"/>
      <c r="AI727" s="19"/>
      <c r="AJ727" s="19"/>
      <c r="AK727" s="19"/>
      <c r="AL727" s="19"/>
      <c r="AM727" s="19"/>
      <c r="AN727" s="19"/>
      <c r="AO727" s="19"/>
      <c r="AP727" s="19"/>
      <c r="AQ727" s="19"/>
      <c r="AR727" s="19"/>
      <c r="AS727" s="19"/>
      <c r="AT727" s="19"/>
      <c r="AU727" s="19"/>
      <c r="AV727" s="19"/>
      <c r="AW727" s="19"/>
      <c r="AX727" s="19"/>
      <c r="AY727" s="19"/>
      <c r="AZ727" s="19"/>
      <c r="BA727" s="19"/>
      <c r="BB727" s="19"/>
      <c r="BC727" s="19"/>
      <c r="BD727" s="19"/>
      <c r="BE727" s="19"/>
      <c r="BF727" s="19"/>
      <c r="BG727" s="19"/>
      <c r="BH727" s="19"/>
      <c r="BI727" s="19"/>
      <c r="BJ727" s="19"/>
      <c r="BK727" s="19"/>
      <c r="BL727" s="19"/>
      <c r="BM727" s="19"/>
      <c r="BN727" s="19"/>
      <c r="BO727" s="19"/>
      <c r="BP727" s="19"/>
    </row>
    <row r="728" spans="1:68" ht="45" hidden="1" x14ac:dyDescent="0.25">
      <c r="A728" s="7">
        <v>1</v>
      </c>
      <c r="B728" s="7" t="s">
        <v>171</v>
      </c>
      <c r="C728" s="119" t="s">
        <v>231</v>
      </c>
      <c r="D728" s="23" t="s">
        <v>193</v>
      </c>
      <c r="E728" s="66"/>
      <c r="F728" s="11"/>
      <c r="G728" s="14"/>
      <c r="H728" s="14"/>
      <c r="I728" s="14"/>
      <c r="J728" s="102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  <c r="AD728" s="19"/>
      <c r="AE728" s="19"/>
      <c r="AF728" s="19"/>
      <c r="AG728" s="19"/>
      <c r="AH728" s="19"/>
      <c r="AI728" s="19"/>
      <c r="AJ728" s="19"/>
      <c r="AK728" s="19"/>
      <c r="AL728" s="19"/>
      <c r="AM728" s="19"/>
      <c r="AN728" s="19"/>
      <c r="AO728" s="19"/>
      <c r="AP728" s="19"/>
      <c r="AQ728" s="19"/>
      <c r="AR728" s="19"/>
      <c r="AS728" s="19"/>
      <c r="AT728" s="19"/>
      <c r="AU728" s="19"/>
      <c r="AV728" s="19"/>
      <c r="AW728" s="19"/>
      <c r="AX728" s="19"/>
      <c r="AY728" s="19"/>
      <c r="AZ728" s="19"/>
      <c r="BA728" s="19"/>
      <c r="BB728" s="19"/>
      <c r="BC728" s="19"/>
      <c r="BD728" s="19"/>
      <c r="BE728" s="19"/>
      <c r="BF728" s="19"/>
      <c r="BG728" s="19"/>
      <c r="BH728" s="19"/>
      <c r="BI728" s="19"/>
      <c r="BJ728" s="19"/>
      <c r="BK728" s="19"/>
      <c r="BL728" s="19"/>
      <c r="BM728" s="19"/>
      <c r="BN728" s="19"/>
      <c r="BO728" s="19"/>
      <c r="BP728" s="19"/>
    </row>
    <row r="729" spans="1:68" s="102" customFormat="1" ht="45" hidden="1" x14ac:dyDescent="0.25">
      <c r="A729" s="7">
        <v>1</v>
      </c>
      <c r="B729" s="7" t="s">
        <v>171</v>
      </c>
      <c r="C729" s="119" t="s">
        <v>231</v>
      </c>
      <c r="D729" s="23" t="s">
        <v>200</v>
      </c>
      <c r="E729" s="21"/>
      <c r="F729" s="14"/>
      <c r="G729" s="108"/>
      <c r="H729" s="108"/>
      <c r="I729" s="108"/>
    </row>
    <row r="730" spans="1:68" s="102" customFormat="1" ht="45" hidden="1" x14ac:dyDescent="0.25">
      <c r="A730" s="7">
        <v>1</v>
      </c>
      <c r="B730" s="7" t="s">
        <v>171</v>
      </c>
      <c r="C730" s="119" t="s">
        <v>231</v>
      </c>
      <c r="D730" s="5" t="s">
        <v>201</v>
      </c>
      <c r="E730" s="21"/>
      <c r="F730" s="14"/>
      <c r="G730" s="108"/>
      <c r="H730" s="108"/>
      <c r="I730" s="108"/>
    </row>
    <row r="731" spans="1:68" s="102" customFormat="1" ht="75" hidden="1" x14ac:dyDescent="0.25">
      <c r="A731" s="96"/>
      <c r="B731" s="8"/>
      <c r="C731" s="119" t="s">
        <v>231</v>
      </c>
      <c r="D731" s="5" t="s">
        <v>228</v>
      </c>
      <c r="E731" s="21"/>
      <c r="F731" s="98">
        <v>550</v>
      </c>
      <c r="G731" s="108"/>
      <c r="H731" s="108"/>
      <c r="I731" s="74"/>
      <c r="J731" s="99"/>
    </row>
    <row r="732" spans="1:68" s="102" customFormat="1" ht="28.5" hidden="1" x14ac:dyDescent="0.25">
      <c r="A732" s="96"/>
      <c r="B732" s="119"/>
      <c r="C732" s="119" t="s">
        <v>231</v>
      </c>
      <c r="D732" s="109" t="s">
        <v>218</v>
      </c>
      <c r="E732" s="21"/>
      <c r="F732" s="98">
        <f>F733</f>
        <v>646</v>
      </c>
      <c r="G732" s="103"/>
      <c r="H732" s="103"/>
      <c r="I732" s="121"/>
      <c r="J732" s="99"/>
    </row>
    <row r="733" spans="1:68" s="102" customFormat="1" hidden="1" x14ac:dyDescent="0.25">
      <c r="A733" s="96"/>
      <c r="B733" s="119"/>
      <c r="C733" s="119" t="s">
        <v>231</v>
      </c>
      <c r="D733" s="5" t="s">
        <v>219</v>
      </c>
      <c r="E733" s="21"/>
      <c r="F733" s="98">
        <v>646</v>
      </c>
      <c r="G733" s="103"/>
      <c r="H733" s="103"/>
      <c r="I733" s="121"/>
      <c r="J733" s="99"/>
    </row>
    <row r="734" spans="1:68" s="102" customFormat="1" ht="28.5" hidden="1" x14ac:dyDescent="0.25">
      <c r="A734" s="96"/>
      <c r="B734" s="119"/>
      <c r="C734" s="119" t="s">
        <v>231</v>
      </c>
      <c r="D734" s="109" t="s">
        <v>220</v>
      </c>
      <c r="E734" s="21"/>
      <c r="F734" s="98"/>
      <c r="G734" s="103"/>
      <c r="H734" s="103"/>
      <c r="I734" s="121"/>
      <c r="J734" s="99"/>
    </row>
    <row r="735" spans="1:68" s="102" customFormat="1" hidden="1" x14ac:dyDescent="0.25">
      <c r="A735" s="7">
        <v>1</v>
      </c>
      <c r="B735" s="7" t="s">
        <v>171</v>
      </c>
      <c r="C735" s="119" t="s">
        <v>231</v>
      </c>
      <c r="D735" s="22" t="s">
        <v>195</v>
      </c>
      <c r="E735" s="21"/>
      <c r="F735" s="14">
        <f>F736+F737</f>
        <v>531.91489361702122</v>
      </c>
      <c r="G735" s="108"/>
      <c r="H735" s="108"/>
      <c r="I735" s="108"/>
    </row>
    <row r="736" spans="1:68" s="102" customFormat="1" hidden="1" x14ac:dyDescent="0.25">
      <c r="A736" s="7">
        <v>1</v>
      </c>
      <c r="B736" s="7" t="s">
        <v>171</v>
      </c>
      <c r="C736" s="119" t="s">
        <v>231</v>
      </c>
      <c r="D736" s="22" t="s">
        <v>196</v>
      </c>
      <c r="E736" s="21"/>
      <c r="F736" s="14"/>
      <c r="G736" s="108"/>
      <c r="H736" s="108"/>
      <c r="I736" s="108"/>
    </row>
    <row r="737" spans="1:68" s="102" customFormat="1" hidden="1" x14ac:dyDescent="0.25">
      <c r="A737" s="7">
        <v>1</v>
      </c>
      <c r="B737" s="7" t="s">
        <v>171</v>
      </c>
      <c r="C737" s="119" t="s">
        <v>231</v>
      </c>
      <c r="D737" s="23" t="s">
        <v>197</v>
      </c>
      <c r="E737" s="21"/>
      <c r="F737" s="101">
        <f>F738/9.4</f>
        <v>531.91489361702122</v>
      </c>
      <c r="G737" s="108"/>
      <c r="H737" s="108"/>
      <c r="I737" s="108"/>
    </row>
    <row r="738" spans="1:68" s="102" customFormat="1" hidden="1" x14ac:dyDescent="0.25">
      <c r="A738" s="7">
        <v>1</v>
      </c>
      <c r="B738" s="7" t="s">
        <v>171</v>
      </c>
      <c r="C738" s="119" t="s">
        <v>231</v>
      </c>
      <c r="D738" s="67" t="s">
        <v>202</v>
      </c>
      <c r="E738" s="21"/>
      <c r="F738" s="101">
        <v>5000</v>
      </c>
      <c r="G738" s="108"/>
      <c r="H738" s="108"/>
      <c r="I738" s="108"/>
    </row>
    <row r="739" spans="1:68" s="102" customFormat="1" ht="29.25" hidden="1" x14ac:dyDescent="0.25">
      <c r="A739" s="7">
        <v>1</v>
      </c>
      <c r="B739" s="7" t="s">
        <v>171</v>
      </c>
      <c r="C739" s="119" t="s">
        <v>231</v>
      </c>
      <c r="D739" s="22" t="s">
        <v>198</v>
      </c>
      <c r="E739" s="21"/>
      <c r="F739" s="101">
        <v>1230</v>
      </c>
      <c r="G739" s="108"/>
      <c r="H739" s="108"/>
      <c r="I739" s="108"/>
    </row>
    <row r="740" spans="1:68" s="102" customFormat="1" hidden="1" x14ac:dyDescent="0.25">
      <c r="A740" s="7">
        <v>1</v>
      </c>
      <c r="B740" s="7" t="s">
        <v>171</v>
      </c>
      <c r="C740" s="119" t="s">
        <v>231</v>
      </c>
      <c r="D740" s="26" t="s">
        <v>94</v>
      </c>
      <c r="E740" s="21"/>
      <c r="F740" s="101"/>
      <c r="G740" s="108"/>
      <c r="H740" s="108"/>
      <c r="I740" s="108"/>
    </row>
    <row r="741" spans="1:68" s="102" customFormat="1" ht="57.75" hidden="1" x14ac:dyDescent="0.25">
      <c r="A741" s="7">
        <v>1</v>
      </c>
      <c r="B741" s="7" t="s">
        <v>171</v>
      </c>
      <c r="C741" s="119" t="s">
        <v>231</v>
      </c>
      <c r="D741" s="22" t="s">
        <v>199</v>
      </c>
      <c r="E741" s="21"/>
      <c r="F741" s="101">
        <v>300</v>
      </c>
      <c r="G741" s="108"/>
      <c r="H741" s="108"/>
      <c r="I741" s="108"/>
    </row>
    <row r="742" spans="1:68" s="102" customFormat="1" hidden="1" x14ac:dyDescent="0.25">
      <c r="A742" s="7">
        <v>1</v>
      </c>
      <c r="B742" s="7" t="s">
        <v>171</v>
      </c>
      <c r="C742" s="119" t="s">
        <v>231</v>
      </c>
      <c r="D742" s="27" t="s">
        <v>120</v>
      </c>
      <c r="E742" s="21"/>
      <c r="F742" s="154">
        <f>SUM(F743:F745)</f>
        <v>1413</v>
      </c>
      <c r="G742" s="108"/>
      <c r="H742" s="108"/>
      <c r="I742" s="108"/>
    </row>
    <row r="743" spans="1:68" s="102" customFormat="1" ht="75" hidden="1" x14ac:dyDescent="0.25">
      <c r="A743" s="7">
        <v>1</v>
      </c>
      <c r="B743" s="7" t="s">
        <v>171</v>
      </c>
      <c r="C743" s="119" t="s">
        <v>231</v>
      </c>
      <c r="D743" s="57" t="s">
        <v>206</v>
      </c>
      <c r="E743" s="21"/>
      <c r="F743" s="65">
        <v>116</v>
      </c>
      <c r="G743" s="108"/>
      <c r="H743" s="108"/>
      <c r="I743" s="108"/>
    </row>
    <row r="744" spans="1:68" s="102" customFormat="1" ht="30" hidden="1" x14ac:dyDescent="0.25">
      <c r="A744" s="7">
        <v>1</v>
      </c>
      <c r="B744" s="7" t="s">
        <v>171</v>
      </c>
      <c r="C744" s="119" t="s">
        <v>231</v>
      </c>
      <c r="D744" s="57" t="s">
        <v>148</v>
      </c>
      <c r="E744" s="21"/>
      <c r="F744" s="14">
        <v>244</v>
      </c>
      <c r="G744" s="108"/>
      <c r="H744" s="108"/>
      <c r="I744" s="108"/>
    </row>
    <row r="745" spans="1:68" s="102" customFormat="1" ht="30" hidden="1" x14ac:dyDescent="0.25">
      <c r="A745" s="7">
        <v>1</v>
      </c>
      <c r="B745" s="7" t="s">
        <v>171</v>
      </c>
      <c r="C745" s="119" t="s">
        <v>231</v>
      </c>
      <c r="D745" s="75" t="s">
        <v>147</v>
      </c>
      <c r="E745" s="21"/>
      <c r="F745" s="114">
        <v>1053</v>
      </c>
      <c r="G745" s="108"/>
      <c r="H745" s="108"/>
      <c r="I745" s="108"/>
    </row>
    <row r="746" spans="1:68" s="102" customFormat="1" hidden="1" x14ac:dyDescent="0.25">
      <c r="A746" s="7">
        <v>1</v>
      </c>
      <c r="B746" s="7" t="s">
        <v>171</v>
      </c>
      <c r="C746" s="119" t="s">
        <v>231</v>
      </c>
      <c r="D746" s="30" t="s">
        <v>143</v>
      </c>
      <c r="E746" s="21"/>
      <c r="F746" s="122">
        <f>F723+F702</f>
        <v>34839</v>
      </c>
      <c r="G746" s="108"/>
      <c r="H746" s="108"/>
      <c r="I746" s="108"/>
    </row>
    <row r="747" spans="1:68" s="102" customFormat="1" ht="29.25" hidden="1" x14ac:dyDescent="0.25">
      <c r="A747" s="7">
        <v>1</v>
      </c>
      <c r="B747" s="7" t="s">
        <v>171</v>
      </c>
      <c r="C747" s="119" t="s">
        <v>231</v>
      </c>
      <c r="D747" s="30" t="s">
        <v>144</v>
      </c>
      <c r="E747" s="21"/>
      <c r="F747" s="122">
        <f>F712</f>
        <v>9117.5499999999993</v>
      </c>
      <c r="G747" s="108"/>
      <c r="H747" s="108"/>
      <c r="I747" s="108"/>
    </row>
    <row r="748" spans="1:68" s="102" customFormat="1" hidden="1" x14ac:dyDescent="0.25">
      <c r="A748" s="7">
        <v>1</v>
      </c>
      <c r="B748" s="7" t="s">
        <v>171</v>
      </c>
      <c r="C748" s="119" t="s">
        <v>231</v>
      </c>
      <c r="D748" s="30" t="s">
        <v>145</v>
      </c>
      <c r="E748" s="21"/>
      <c r="F748" s="122">
        <f>F735+F710</f>
        <v>13361.91489361702</v>
      </c>
      <c r="G748" s="108"/>
      <c r="H748" s="108"/>
      <c r="I748" s="108"/>
    </row>
    <row r="749" spans="1:68" s="102" customFormat="1" ht="29.25" hidden="1" x14ac:dyDescent="0.25">
      <c r="A749" s="7">
        <v>1</v>
      </c>
      <c r="B749" s="7" t="s">
        <v>171</v>
      </c>
      <c r="C749" s="119" t="s">
        <v>231</v>
      </c>
      <c r="D749" s="30" t="s">
        <v>146</v>
      </c>
      <c r="E749" s="21"/>
      <c r="F749" s="47">
        <f>F739+F741</f>
        <v>1530</v>
      </c>
      <c r="G749" s="108"/>
      <c r="H749" s="108"/>
      <c r="I749" s="108"/>
    </row>
    <row r="750" spans="1:68" s="102" customFormat="1" hidden="1" x14ac:dyDescent="0.25">
      <c r="A750" s="7">
        <v>1</v>
      </c>
      <c r="B750" s="7" t="s">
        <v>171</v>
      </c>
      <c r="C750" s="119" t="s">
        <v>231</v>
      </c>
      <c r="D750" s="31" t="s">
        <v>85</v>
      </c>
      <c r="E750" s="21"/>
      <c r="F750" s="47">
        <f>F746+F747+F749+F711*2.9+F738/4.2</f>
        <v>83884.026190476186</v>
      </c>
      <c r="G750" s="108"/>
      <c r="H750" s="108"/>
      <c r="I750" s="108"/>
    </row>
    <row r="751" spans="1:68" ht="15.75" hidden="1" x14ac:dyDescent="0.25">
      <c r="A751" s="7">
        <v>1</v>
      </c>
      <c r="B751" s="7" t="s">
        <v>171</v>
      </c>
      <c r="C751" s="119" t="s">
        <v>231</v>
      </c>
      <c r="D751" s="32" t="s">
        <v>6</v>
      </c>
      <c r="E751" s="207"/>
      <c r="F751" s="14"/>
      <c r="G751" s="14"/>
      <c r="H751" s="14"/>
      <c r="I751" s="14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  <c r="AD751" s="19"/>
      <c r="AE751" s="19"/>
      <c r="AF751" s="19"/>
      <c r="AG751" s="19"/>
      <c r="AH751" s="19"/>
      <c r="AI751" s="19"/>
      <c r="AJ751" s="19"/>
      <c r="AK751" s="19"/>
      <c r="AL751" s="19"/>
      <c r="AM751" s="19"/>
      <c r="AN751" s="19"/>
      <c r="AO751" s="19"/>
      <c r="AP751" s="19"/>
      <c r="AQ751" s="19"/>
      <c r="AR751" s="19"/>
      <c r="AS751" s="19"/>
      <c r="AT751" s="19"/>
      <c r="AU751" s="19"/>
      <c r="AV751" s="19"/>
      <c r="AW751" s="19"/>
      <c r="AX751" s="19"/>
      <c r="AY751" s="19"/>
      <c r="AZ751" s="19"/>
      <c r="BA751" s="19"/>
      <c r="BB751" s="19"/>
      <c r="BC751" s="19"/>
      <c r="BD751" s="19"/>
      <c r="BE751" s="19"/>
      <c r="BF751" s="19"/>
      <c r="BG751" s="19"/>
      <c r="BH751" s="19"/>
      <c r="BI751" s="19"/>
      <c r="BJ751" s="19"/>
      <c r="BK751" s="19"/>
      <c r="BL751" s="19"/>
      <c r="BM751" s="19"/>
      <c r="BN751" s="19"/>
      <c r="BO751" s="19"/>
      <c r="BP751" s="19"/>
    </row>
    <row r="752" spans="1:68" hidden="1" x14ac:dyDescent="0.25">
      <c r="A752" s="7">
        <v>1</v>
      </c>
      <c r="B752" s="7" t="s">
        <v>171</v>
      </c>
      <c r="C752" s="119" t="s">
        <v>231</v>
      </c>
      <c r="D752" s="63" t="s">
        <v>70</v>
      </c>
      <c r="E752" s="207"/>
      <c r="F752" s="14"/>
      <c r="G752" s="14"/>
      <c r="H752" s="14"/>
      <c r="I752" s="14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  <c r="AD752" s="19"/>
      <c r="AE752" s="19"/>
      <c r="AF752" s="19"/>
      <c r="AG752" s="19"/>
      <c r="AH752" s="19"/>
      <c r="AI752" s="19"/>
      <c r="AJ752" s="19"/>
      <c r="AK752" s="19"/>
      <c r="AL752" s="19"/>
      <c r="AM752" s="19"/>
      <c r="AN752" s="19"/>
      <c r="AO752" s="19"/>
      <c r="AP752" s="19"/>
      <c r="AQ752" s="19"/>
      <c r="AR752" s="19"/>
      <c r="AS752" s="19"/>
      <c r="AT752" s="19"/>
      <c r="AU752" s="19"/>
      <c r="AV752" s="19"/>
      <c r="AW752" s="19"/>
      <c r="AX752" s="19"/>
      <c r="AY752" s="19"/>
      <c r="AZ752" s="19"/>
      <c r="BA752" s="19"/>
      <c r="BB752" s="19"/>
      <c r="BC752" s="19"/>
      <c r="BD752" s="19"/>
      <c r="BE752" s="19"/>
      <c r="BF752" s="19"/>
      <c r="BG752" s="19"/>
      <c r="BH752" s="19"/>
      <c r="BI752" s="19"/>
      <c r="BJ752" s="19"/>
      <c r="BK752" s="19"/>
      <c r="BL752" s="19"/>
      <c r="BM752" s="19"/>
      <c r="BN752" s="19"/>
      <c r="BO752" s="19"/>
      <c r="BP752" s="19"/>
    </row>
    <row r="753" spans="1:68" hidden="1" x14ac:dyDescent="0.25">
      <c r="A753" s="7">
        <v>1</v>
      </c>
      <c r="B753" s="7" t="s">
        <v>171</v>
      </c>
      <c r="C753" s="119" t="s">
        <v>231</v>
      </c>
      <c r="D753" s="34" t="s">
        <v>16</v>
      </c>
      <c r="E753" s="78">
        <v>300</v>
      </c>
      <c r="F753" s="101">
        <v>140</v>
      </c>
      <c r="G753" s="84">
        <v>6.1</v>
      </c>
      <c r="H753" s="214">
        <f>ROUND(I753/E753,0)</f>
        <v>3</v>
      </c>
      <c r="I753" s="214">
        <f>ROUND(F753*G753,0)</f>
        <v>854</v>
      </c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  <c r="AD753" s="19"/>
      <c r="AE753" s="19"/>
      <c r="AF753" s="19"/>
      <c r="AG753" s="19"/>
      <c r="AH753" s="19"/>
      <c r="AI753" s="19"/>
      <c r="AJ753" s="19"/>
      <c r="AK753" s="19"/>
      <c r="AL753" s="19"/>
      <c r="AM753" s="19"/>
      <c r="AN753" s="19"/>
      <c r="AO753" s="19"/>
      <c r="AP753" s="19"/>
      <c r="AQ753" s="19"/>
      <c r="AR753" s="19"/>
      <c r="AS753" s="19"/>
      <c r="AT753" s="19"/>
      <c r="AU753" s="19"/>
      <c r="AV753" s="19"/>
      <c r="AW753" s="19"/>
      <c r="AX753" s="19"/>
      <c r="AY753" s="19"/>
      <c r="AZ753" s="19"/>
      <c r="BA753" s="19"/>
      <c r="BB753" s="19"/>
      <c r="BC753" s="19"/>
      <c r="BD753" s="19"/>
      <c r="BE753" s="19"/>
      <c r="BF753" s="19"/>
      <c r="BG753" s="19"/>
      <c r="BH753" s="19"/>
      <c r="BI753" s="19"/>
      <c r="BJ753" s="19"/>
      <c r="BK753" s="19"/>
      <c r="BL753" s="19"/>
      <c r="BM753" s="19"/>
      <c r="BN753" s="19"/>
      <c r="BO753" s="19"/>
      <c r="BP753" s="19"/>
    </row>
    <row r="754" spans="1:68" hidden="1" x14ac:dyDescent="0.25">
      <c r="A754" s="7">
        <v>1</v>
      </c>
      <c r="B754" s="7" t="s">
        <v>171</v>
      </c>
      <c r="C754" s="119" t="s">
        <v>231</v>
      </c>
      <c r="D754" s="34" t="s">
        <v>14</v>
      </c>
      <c r="E754" s="78">
        <v>300</v>
      </c>
      <c r="F754" s="101">
        <v>324</v>
      </c>
      <c r="G754" s="84">
        <v>10.5</v>
      </c>
      <c r="H754" s="214">
        <f>ROUND(I754/E754,0)</f>
        <v>11</v>
      </c>
      <c r="I754" s="214">
        <f>ROUND(F754*G754,0)</f>
        <v>3402</v>
      </c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  <c r="AD754" s="19"/>
      <c r="AE754" s="19"/>
      <c r="AF754" s="19"/>
      <c r="AG754" s="19"/>
      <c r="AH754" s="19"/>
      <c r="AI754" s="19"/>
      <c r="AJ754" s="19"/>
      <c r="AK754" s="19"/>
      <c r="AL754" s="19"/>
      <c r="AM754" s="19"/>
      <c r="AN754" s="19"/>
      <c r="AO754" s="19"/>
      <c r="AP754" s="19"/>
      <c r="AQ754" s="19"/>
      <c r="AR754" s="19"/>
      <c r="AS754" s="19"/>
      <c r="AT754" s="19"/>
      <c r="AU754" s="19"/>
      <c r="AV754" s="19"/>
      <c r="AW754" s="19"/>
      <c r="AX754" s="19"/>
      <c r="AY754" s="19"/>
      <c r="AZ754" s="19"/>
      <c r="BA754" s="19"/>
      <c r="BB754" s="19"/>
      <c r="BC754" s="19"/>
      <c r="BD754" s="19"/>
      <c r="BE754" s="19"/>
      <c r="BF754" s="19"/>
      <c r="BG754" s="19"/>
      <c r="BH754" s="19"/>
      <c r="BI754" s="19"/>
      <c r="BJ754" s="19"/>
      <c r="BK754" s="19"/>
      <c r="BL754" s="19"/>
      <c r="BM754" s="19"/>
      <c r="BN754" s="19"/>
      <c r="BO754" s="19"/>
      <c r="BP754" s="19"/>
    </row>
    <row r="755" spans="1:68" hidden="1" x14ac:dyDescent="0.25">
      <c r="A755" s="7">
        <v>1</v>
      </c>
      <c r="B755" s="7" t="s">
        <v>171</v>
      </c>
      <c r="C755" s="119" t="s">
        <v>231</v>
      </c>
      <c r="D755" s="83" t="s">
        <v>9</v>
      </c>
      <c r="E755" s="78">
        <v>300</v>
      </c>
      <c r="F755" s="101">
        <v>246</v>
      </c>
      <c r="G755" s="84">
        <v>10</v>
      </c>
      <c r="H755" s="214">
        <f>ROUND(I755/E755,0)</f>
        <v>8</v>
      </c>
      <c r="I755" s="214">
        <f>ROUND(F755*G755,0)</f>
        <v>2460</v>
      </c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  <c r="AD755" s="19"/>
      <c r="AE755" s="19"/>
      <c r="AF755" s="19"/>
      <c r="AG755" s="19"/>
      <c r="AH755" s="19"/>
      <c r="AI755" s="19"/>
      <c r="AJ755" s="19"/>
      <c r="AK755" s="19"/>
      <c r="AL755" s="19"/>
      <c r="AM755" s="19"/>
      <c r="AN755" s="19"/>
      <c r="AO755" s="19"/>
      <c r="AP755" s="19"/>
      <c r="AQ755" s="19"/>
      <c r="AR755" s="19"/>
      <c r="AS755" s="19"/>
      <c r="AT755" s="19"/>
      <c r="AU755" s="19"/>
      <c r="AV755" s="19"/>
      <c r="AW755" s="19"/>
      <c r="AX755" s="19"/>
      <c r="AY755" s="19"/>
      <c r="AZ755" s="19"/>
      <c r="BA755" s="19"/>
      <c r="BB755" s="19"/>
      <c r="BC755" s="19"/>
      <c r="BD755" s="19"/>
      <c r="BE755" s="19"/>
      <c r="BF755" s="19"/>
      <c r="BG755" s="19"/>
      <c r="BH755" s="19"/>
      <c r="BI755" s="19"/>
      <c r="BJ755" s="19"/>
      <c r="BK755" s="19"/>
      <c r="BL755" s="19"/>
      <c r="BM755" s="19"/>
      <c r="BN755" s="19"/>
      <c r="BO755" s="19"/>
      <c r="BP755" s="19"/>
    </row>
    <row r="756" spans="1:68" hidden="1" x14ac:dyDescent="0.25">
      <c r="A756" s="7">
        <v>1</v>
      </c>
      <c r="B756" s="7" t="s">
        <v>171</v>
      </c>
      <c r="C756" s="119" t="s">
        <v>231</v>
      </c>
      <c r="D756" s="48" t="s">
        <v>8</v>
      </c>
      <c r="E756" s="215"/>
      <c r="F756" s="216">
        <f>SUM(F753:F755)</f>
        <v>710</v>
      </c>
      <c r="G756" s="41">
        <f>I756/F756</f>
        <v>9.4591549295774655</v>
      </c>
      <c r="H756" s="217">
        <f>H753+H754+H755</f>
        <v>22</v>
      </c>
      <c r="I756" s="217">
        <f>I753+I754+I755</f>
        <v>6716</v>
      </c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  <c r="AD756" s="19"/>
      <c r="AE756" s="19"/>
      <c r="AF756" s="19"/>
      <c r="AG756" s="19"/>
      <c r="AH756" s="19"/>
      <c r="AI756" s="19"/>
      <c r="AJ756" s="19"/>
      <c r="AK756" s="19"/>
      <c r="AL756" s="19"/>
      <c r="AM756" s="19"/>
      <c r="AN756" s="19"/>
      <c r="AO756" s="19"/>
      <c r="AP756" s="19"/>
      <c r="AQ756" s="19"/>
      <c r="AR756" s="19"/>
      <c r="AS756" s="19"/>
      <c r="AT756" s="19"/>
      <c r="AU756" s="19"/>
      <c r="AV756" s="19"/>
      <c r="AW756" s="19"/>
      <c r="AX756" s="19"/>
      <c r="AY756" s="19"/>
      <c r="AZ756" s="19"/>
      <c r="BA756" s="19"/>
      <c r="BB756" s="19"/>
      <c r="BC756" s="19"/>
      <c r="BD756" s="19"/>
      <c r="BE756" s="19"/>
      <c r="BF756" s="19"/>
      <c r="BG756" s="19"/>
      <c r="BH756" s="19"/>
      <c r="BI756" s="19"/>
      <c r="BJ756" s="19"/>
      <c r="BK756" s="19"/>
      <c r="BL756" s="19"/>
      <c r="BM756" s="19"/>
      <c r="BN756" s="19"/>
      <c r="BO756" s="19"/>
      <c r="BP756" s="19"/>
    </row>
    <row r="757" spans="1:68" hidden="1" x14ac:dyDescent="0.25">
      <c r="A757" s="7">
        <v>1</v>
      </c>
      <c r="B757" s="7" t="s">
        <v>171</v>
      </c>
      <c r="C757" s="119" t="s">
        <v>231</v>
      </c>
      <c r="D757" s="63" t="s">
        <v>13</v>
      </c>
      <c r="E757" s="215"/>
      <c r="F757" s="218"/>
      <c r="G757" s="219"/>
      <c r="H757" s="220"/>
      <c r="I757" s="220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  <c r="AD757" s="19"/>
      <c r="AE757" s="19"/>
      <c r="AF757" s="19"/>
      <c r="AG757" s="19"/>
      <c r="AH757" s="19"/>
      <c r="AI757" s="19"/>
      <c r="AJ757" s="19"/>
      <c r="AK757" s="19"/>
      <c r="AL757" s="19"/>
      <c r="AM757" s="19"/>
      <c r="AN757" s="19"/>
      <c r="AO757" s="19"/>
      <c r="AP757" s="19"/>
      <c r="AQ757" s="19"/>
      <c r="AR757" s="19"/>
      <c r="AS757" s="19"/>
      <c r="AT757" s="19"/>
      <c r="AU757" s="19"/>
      <c r="AV757" s="19"/>
      <c r="AW757" s="19"/>
      <c r="AX757" s="19"/>
      <c r="AY757" s="19"/>
      <c r="AZ757" s="19"/>
      <c r="BA757" s="19"/>
      <c r="BB757" s="19"/>
      <c r="BC757" s="19"/>
      <c r="BD757" s="19"/>
      <c r="BE757" s="19"/>
      <c r="BF757" s="19"/>
      <c r="BG757" s="19"/>
      <c r="BH757" s="19"/>
      <c r="BI757" s="19"/>
      <c r="BJ757" s="19"/>
      <c r="BK757" s="19"/>
      <c r="BL757" s="19"/>
      <c r="BM757" s="19"/>
      <c r="BN757" s="19"/>
      <c r="BO757" s="19"/>
      <c r="BP757" s="19"/>
    </row>
    <row r="758" spans="1:68" hidden="1" x14ac:dyDescent="0.25">
      <c r="A758" s="7">
        <v>1</v>
      </c>
      <c r="B758" s="7" t="s">
        <v>171</v>
      </c>
      <c r="C758" s="119" t="s">
        <v>231</v>
      </c>
      <c r="D758" s="34" t="s">
        <v>27</v>
      </c>
      <c r="E758" s="207">
        <v>240</v>
      </c>
      <c r="F758" s="14">
        <v>764</v>
      </c>
      <c r="G758" s="92">
        <v>8</v>
      </c>
      <c r="H758" s="14">
        <f>ROUND(I758/E758,0)</f>
        <v>25</v>
      </c>
      <c r="I758" s="14">
        <f>ROUND(F758*G758,0)</f>
        <v>6112</v>
      </c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  <c r="AD758" s="19"/>
      <c r="AE758" s="19"/>
      <c r="AF758" s="19"/>
      <c r="AG758" s="19"/>
      <c r="AH758" s="19"/>
      <c r="AI758" s="19"/>
      <c r="AJ758" s="19"/>
      <c r="AK758" s="19"/>
      <c r="AL758" s="19"/>
      <c r="AM758" s="19"/>
      <c r="AN758" s="19"/>
      <c r="AO758" s="19"/>
      <c r="AP758" s="19"/>
      <c r="AQ758" s="19"/>
      <c r="AR758" s="19"/>
      <c r="AS758" s="19"/>
      <c r="AT758" s="19"/>
      <c r="AU758" s="19"/>
      <c r="AV758" s="19"/>
      <c r="AW758" s="19"/>
      <c r="AX758" s="19"/>
      <c r="AY758" s="19"/>
      <c r="AZ758" s="19"/>
      <c r="BA758" s="19"/>
      <c r="BB758" s="19"/>
      <c r="BC758" s="19"/>
      <c r="BD758" s="19"/>
      <c r="BE758" s="19"/>
      <c r="BF758" s="19"/>
      <c r="BG758" s="19"/>
      <c r="BH758" s="19"/>
      <c r="BI758" s="19"/>
      <c r="BJ758" s="19"/>
      <c r="BK758" s="19"/>
      <c r="BL758" s="19"/>
      <c r="BM758" s="19"/>
      <c r="BN758" s="19"/>
      <c r="BO758" s="19"/>
      <c r="BP758" s="19"/>
    </row>
    <row r="759" spans="1:68" hidden="1" x14ac:dyDescent="0.25">
      <c r="A759" s="7">
        <v>1</v>
      </c>
      <c r="B759" s="7" t="s">
        <v>171</v>
      </c>
      <c r="C759" s="119" t="s">
        <v>231</v>
      </c>
      <c r="D759" s="189" t="s">
        <v>71</v>
      </c>
      <c r="E759" s="208"/>
      <c r="F759" s="49">
        <f>SUM(F758)</f>
        <v>764</v>
      </c>
      <c r="G759" s="143">
        <f>I759/F759</f>
        <v>8</v>
      </c>
      <c r="H759" s="49">
        <f>SUM(H758:H758)</f>
        <v>25</v>
      </c>
      <c r="I759" s="49">
        <f>SUM(I758:I758)</f>
        <v>6112</v>
      </c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  <c r="AD759" s="19"/>
      <c r="AE759" s="19"/>
      <c r="AF759" s="19"/>
      <c r="AG759" s="19"/>
      <c r="AH759" s="19"/>
      <c r="AI759" s="19"/>
      <c r="AJ759" s="19"/>
      <c r="AK759" s="19"/>
      <c r="AL759" s="19"/>
      <c r="AM759" s="19"/>
      <c r="AN759" s="19"/>
      <c r="AO759" s="19"/>
      <c r="AP759" s="19"/>
      <c r="AQ759" s="19"/>
      <c r="AR759" s="19"/>
      <c r="AS759" s="19"/>
      <c r="AT759" s="19"/>
      <c r="AU759" s="19"/>
      <c r="AV759" s="19"/>
      <c r="AW759" s="19"/>
      <c r="AX759" s="19"/>
      <c r="AY759" s="19"/>
      <c r="AZ759" s="19"/>
      <c r="BA759" s="19"/>
      <c r="BB759" s="19"/>
      <c r="BC759" s="19"/>
      <c r="BD759" s="19"/>
      <c r="BE759" s="19"/>
      <c r="BF759" s="19"/>
      <c r="BG759" s="19"/>
      <c r="BH759" s="19"/>
      <c r="BI759" s="19"/>
      <c r="BJ759" s="19"/>
      <c r="BK759" s="19"/>
      <c r="BL759" s="19"/>
      <c r="BM759" s="19"/>
      <c r="BN759" s="19"/>
      <c r="BO759" s="19"/>
      <c r="BP759" s="19"/>
    </row>
    <row r="760" spans="1:68" hidden="1" x14ac:dyDescent="0.25">
      <c r="A760" s="7">
        <v>1</v>
      </c>
      <c r="B760" s="7" t="s">
        <v>171</v>
      </c>
      <c r="C760" s="119" t="s">
        <v>231</v>
      </c>
      <c r="D760" s="38" t="s">
        <v>67</v>
      </c>
      <c r="E760" s="39"/>
      <c r="F760" s="47">
        <f>SUM(F759,F756)</f>
        <v>1474</v>
      </c>
      <c r="G760" s="41">
        <f>I760/F760</f>
        <v>8.7028493894165528</v>
      </c>
      <c r="H760" s="47">
        <f>H756+H759</f>
        <v>47</v>
      </c>
      <c r="I760" s="47">
        <f>I756+I759</f>
        <v>12828</v>
      </c>
    </row>
    <row r="761" spans="1:68" s="19" customFormat="1" ht="15.75" hidden="1" thickBot="1" x14ac:dyDescent="0.3">
      <c r="A761" s="7">
        <v>1</v>
      </c>
      <c r="B761" s="7" t="s">
        <v>171</v>
      </c>
      <c r="C761" s="119" t="s">
        <v>231</v>
      </c>
      <c r="D761" s="211" t="s">
        <v>157</v>
      </c>
      <c r="E761" s="212"/>
      <c r="F761" s="212"/>
      <c r="G761" s="212"/>
      <c r="H761" s="212"/>
      <c r="I761" s="212"/>
    </row>
    <row r="762" spans="1:68" s="19" customFormat="1" hidden="1" x14ac:dyDescent="0.25">
      <c r="A762" s="7">
        <v>1</v>
      </c>
      <c r="B762" s="7"/>
      <c r="C762" s="119" t="s">
        <v>231</v>
      </c>
      <c r="D762" s="221"/>
      <c r="E762" s="209"/>
      <c r="F762" s="115"/>
      <c r="G762" s="115"/>
      <c r="H762" s="115"/>
      <c r="I762" s="115"/>
    </row>
    <row r="763" spans="1:68" s="19" customFormat="1" ht="15.75" hidden="1" x14ac:dyDescent="0.25">
      <c r="A763" s="7">
        <v>1</v>
      </c>
      <c r="B763" s="8" t="s">
        <v>172</v>
      </c>
      <c r="C763" s="119" t="s">
        <v>231</v>
      </c>
      <c r="D763" s="168" t="s">
        <v>183</v>
      </c>
      <c r="E763" s="53"/>
      <c r="F763" s="14"/>
      <c r="G763" s="14"/>
      <c r="H763" s="14"/>
      <c r="I763" s="14"/>
    </row>
    <row r="764" spans="1:68" s="19" customFormat="1" hidden="1" x14ac:dyDescent="0.25">
      <c r="A764" s="7">
        <v>1</v>
      </c>
      <c r="B764" s="8" t="s">
        <v>172</v>
      </c>
      <c r="C764" s="119" t="s">
        <v>231</v>
      </c>
      <c r="D764" s="9" t="s">
        <v>4</v>
      </c>
      <c r="E764" s="53"/>
      <c r="F764" s="14"/>
      <c r="G764" s="14"/>
      <c r="H764" s="14"/>
      <c r="I764" s="14"/>
    </row>
    <row r="765" spans="1:68" s="19" customFormat="1" hidden="1" x14ac:dyDescent="0.25">
      <c r="A765" s="7">
        <v>1</v>
      </c>
      <c r="B765" s="8" t="s">
        <v>172</v>
      </c>
      <c r="C765" s="119" t="s">
        <v>231</v>
      </c>
      <c r="D765" s="15" t="s">
        <v>27</v>
      </c>
      <c r="E765" s="91">
        <v>340</v>
      </c>
      <c r="F765" s="14"/>
      <c r="G765" s="92">
        <v>11.6</v>
      </c>
      <c r="H765" s="14">
        <f>ROUND(I765/E765,0)</f>
        <v>0</v>
      </c>
      <c r="I765" s="14">
        <f>ROUND(F765*G765,0)</f>
        <v>0</v>
      </c>
    </row>
    <row r="766" spans="1:68" s="19" customFormat="1" hidden="1" x14ac:dyDescent="0.25">
      <c r="A766" s="7">
        <v>1</v>
      </c>
      <c r="B766" s="8" t="s">
        <v>172</v>
      </c>
      <c r="C766" s="119" t="s">
        <v>231</v>
      </c>
      <c r="D766" s="138" t="s">
        <v>5</v>
      </c>
      <c r="E766" s="53"/>
      <c r="F766" s="47">
        <f>SUM(F765)</f>
        <v>0</v>
      </c>
      <c r="G766" s="41" t="e">
        <f>I766/F766</f>
        <v>#DIV/0!</v>
      </c>
      <c r="H766" s="47">
        <f>H765</f>
        <v>0</v>
      </c>
      <c r="I766" s="47">
        <f>I765</f>
        <v>0</v>
      </c>
    </row>
    <row r="767" spans="1:68" s="102" customFormat="1" hidden="1" x14ac:dyDescent="0.25">
      <c r="A767" s="7">
        <v>1</v>
      </c>
      <c r="B767" s="8" t="s">
        <v>172</v>
      </c>
      <c r="C767" s="119" t="s">
        <v>231</v>
      </c>
      <c r="D767" s="20" t="s">
        <v>186</v>
      </c>
      <c r="E767" s="20"/>
      <c r="F767" s="123"/>
      <c r="G767" s="101"/>
      <c r="H767" s="101"/>
      <c r="I767" s="101"/>
    </row>
    <row r="768" spans="1:68" s="102" customFormat="1" hidden="1" x14ac:dyDescent="0.25">
      <c r="A768" s="7"/>
      <c r="B768" s="8" t="s">
        <v>172</v>
      </c>
      <c r="C768" s="119" t="s">
        <v>231</v>
      </c>
      <c r="D768" s="22" t="s">
        <v>132</v>
      </c>
      <c r="E768" s="20"/>
      <c r="F768" s="123">
        <f>F770+F771+F773+F772+F775</f>
        <v>12562</v>
      </c>
      <c r="G768" s="101"/>
      <c r="H768" s="101"/>
      <c r="I768" s="101"/>
    </row>
    <row r="769" spans="1:9" s="102" customFormat="1" hidden="1" x14ac:dyDescent="0.25">
      <c r="A769" s="7"/>
      <c r="B769" s="8" t="s">
        <v>172</v>
      </c>
      <c r="C769" s="119" t="s">
        <v>231</v>
      </c>
      <c r="D769" s="5" t="s">
        <v>92</v>
      </c>
      <c r="E769" s="20"/>
      <c r="F769" s="123"/>
      <c r="G769" s="101"/>
      <c r="H769" s="101"/>
      <c r="I769" s="101"/>
    </row>
    <row r="770" spans="1:9" s="102" customFormat="1" ht="30" hidden="1" x14ac:dyDescent="0.25">
      <c r="A770" s="7"/>
      <c r="B770" s="8" t="s">
        <v>172</v>
      </c>
      <c r="C770" s="119" t="s">
        <v>231</v>
      </c>
      <c r="D770" s="5" t="s">
        <v>93</v>
      </c>
      <c r="E770" s="20"/>
      <c r="F770" s="108">
        <v>1450</v>
      </c>
      <c r="G770" s="101"/>
      <c r="H770" s="101"/>
      <c r="I770" s="101"/>
    </row>
    <row r="771" spans="1:9" s="102" customFormat="1" ht="30" hidden="1" x14ac:dyDescent="0.25">
      <c r="A771" s="7"/>
      <c r="B771" s="8" t="s">
        <v>172</v>
      </c>
      <c r="C771" s="119" t="s">
        <v>231</v>
      </c>
      <c r="D771" s="24" t="s">
        <v>230</v>
      </c>
      <c r="E771" s="20"/>
      <c r="F771" s="123">
        <v>3991</v>
      </c>
      <c r="G771" s="101"/>
      <c r="H771" s="101"/>
      <c r="I771" s="101"/>
    </row>
    <row r="772" spans="1:9" s="102" customFormat="1" ht="45" hidden="1" x14ac:dyDescent="0.25">
      <c r="A772" s="7"/>
      <c r="B772" s="8" t="s">
        <v>172</v>
      </c>
      <c r="C772" s="119" t="s">
        <v>231</v>
      </c>
      <c r="D772" s="23" t="s">
        <v>156</v>
      </c>
      <c r="E772" s="20"/>
      <c r="F772" s="108">
        <v>2500</v>
      </c>
      <c r="G772" s="101"/>
      <c r="H772" s="101"/>
      <c r="I772" s="101"/>
    </row>
    <row r="773" spans="1:9" s="102" customFormat="1" ht="45" hidden="1" x14ac:dyDescent="0.25">
      <c r="A773" s="7"/>
      <c r="B773" s="8" t="s">
        <v>172</v>
      </c>
      <c r="C773" s="119" t="s">
        <v>231</v>
      </c>
      <c r="D773" s="23" t="s">
        <v>133</v>
      </c>
      <c r="E773" s="20"/>
      <c r="F773" s="108">
        <v>4050</v>
      </c>
      <c r="G773" s="101"/>
      <c r="H773" s="101"/>
      <c r="I773" s="101"/>
    </row>
    <row r="774" spans="1:9" s="102" customFormat="1" ht="75" hidden="1" x14ac:dyDescent="0.25">
      <c r="A774" s="7"/>
      <c r="B774" s="8"/>
      <c r="C774" s="119" t="s">
        <v>231</v>
      </c>
      <c r="D774" s="234" t="s">
        <v>227</v>
      </c>
      <c r="E774" s="20"/>
      <c r="F774" s="108">
        <v>2000</v>
      </c>
      <c r="G774" s="101"/>
      <c r="H774" s="101"/>
      <c r="I774" s="101"/>
    </row>
    <row r="775" spans="1:9" s="102" customFormat="1" ht="30" hidden="1" x14ac:dyDescent="0.25">
      <c r="A775" s="7"/>
      <c r="B775" s="8"/>
      <c r="C775" s="119" t="s">
        <v>231</v>
      </c>
      <c r="D775" s="23" t="s">
        <v>185</v>
      </c>
      <c r="E775" s="20"/>
      <c r="F775" s="108">
        <v>571</v>
      </c>
      <c r="G775" s="101"/>
      <c r="H775" s="101"/>
      <c r="I775" s="101"/>
    </row>
    <row r="776" spans="1:9" s="102" customFormat="1" hidden="1" x14ac:dyDescent="0.25">
      <c r="A776" s="7"/>
      <c r="B776" s="8" t="s">
        <v>172</v>
      </c>
      <c r="C776" s="119" t="s">
        <v>231</v>
      </c>
      <c r="D776" s="104" t="s">
        <v>69</v>
      </c>
      <c r="E776" s="20"/>
      <c r="F776" s="123">
        <v>8124</v>
      </c>
      <c r="G776" s="101"/>
      <c r="H776" s="101"/>
      <c r="I776" s="101"/>
    </row>
    <row r="777" spans="1:9" s="102" customFormat="1" hidden="1" x14ac:dyDescent="0.25">
      <c r="A777" s="7"/>
      <c r="B777" s="8" t="s">
        <v>172</v>
      </c>
      <c r="C777" s="119" t="s">
        <v>231</v>
      </c>
      <c r="D777" s="26" t="s">
        <v>113</v>
      </c>
      <c r="E777" s="20"/>
      <c r="F777" s="108">
        <v>8124</v>
      </c>
      <c r="G777" s="101"/>
      <c r="H777" s="101"/>
      <c r="I777" s="101"/>
    </row>
    <row r="778" spans="1:9" s="102" customFormat="1" ht="47.25" hidden="1" x14ac:dyDescent="0.25">
      <c r="A778" s="7"/>
      <c r="B778" s="8" t="s">
        <v>172</v>
      </c>
      <c r="C778" s="119" t="s">
        <v>231</v>
      </c>
      <c r="D778" s="105" t="s">
        <v>175</v>
      </c>
      <c r="E778" s="20"/>
      <c r="F778" s="108">
        <f>F779+F784</f>
        <v>2356</v>
      </c>
      <c r="G778" s="101"/>
      <c r="H778" s="101"/>
      <c r="I778" s="101"/>
    </row>
    <row r="779" spans="1:9" s="102" customFormat="1" ht="30" hidden="1" x14ac:dyDescent="0.25">
      <c r="A779" s="7"/>
      <c r="B779" s="8" t="s">
        <v>172</v>
      </c>
      <c r="C779" s="119" t="s">
        <v>231</v>
      </c>
      <c r="D779" s="24" t="s">
        <v>134</v>
      </c>
      <c r="E779" s="20"/>
      <c r="F779" s="123">
        <f>SUM(F780:F783)</f>
        <v>1729</v>
      </c>
      <c r="G779" s="101"/>
      <c r="H779" s="101"/>
      <c r="I779" s="101"/>
    </row>
    <row r="780" spans="1:9" s="102" customFormat="1" ht="30" hidden="1" x14ac:dyDescent="0.25">
      <c r="A780" s="7"/>
      <c r="B780" s="8" t="s">
        <v>172</v>
      </c>
      <c r="C780" s="119" t="s">
        <v>231</v>
      </c>
      <c r="D780" s="23" t="s">
        <v>135</v>
      </c>
      <c r="E780" s="20"/>
      <c r="F780" s="108">
        <v>1729</v>
      </c>
      <c r="G780" s="101"/>
      <c r="H780" s="101"/>
      <c r="I780" s="101"/>
    </row>
    <row r="781" spans="1:9" s="102" customFormat="1" ht="45" hidden="1" x14ac:dyDescent="0.25">
      <c r="A781" s="7"/>
      <c r="B781" s="8" t="s">
        <v>172</v>
      </c>
      <c r="C781" s="119" t="s">
        <v>231</v>
      </c>
      <c r="D781" s="23" t="s">
        <v>136</v>
      </c>
      <c r="E781" s="20"/>
      <c r="F781" s="108"/>
      <c r="G781" s="101"/>
      <c r="H781" s="101"/>
      <c r="I781" s="101"/>
    </row>
    <row r="782" spans="1:9" s="102" customFormat="1" ht="30" hidden="1" x14ac:dyDescent="0.25">
      <c r="A782" s="7"/>
      <c r="B782" s="8" t="s">
        <v>172</v>
      </c>
      <c r="C782" s="119" t="s">
        <v>231</v>
      </c>
      <c r="D782" s="23" t="s">
        <v>137</v>
      </c>
      <c r="E782" s="20"/>
      <c r="F782" s="108"/>
      <c r="G782" s="101"/>
      <c r="H782" s="101"/>
      <c r="I782" s="101"/>
    </row>
    <row r="783" spans="1:9" s="102" customFormat="1" ht="30" hidden="1" x14ac:dyDescent="0.25">
      <c r="A783" s="7"/>
      <c r="B783" s="8" t="s">
        <v>172</v>
      </c>
      <c r="C783" s="119" t="s">
        <v>231</v>
      </c>
      <c r="D783" s="23" t="s">
        <v>138</v>
      </c>
      <c r="E783" s="20"/>
      <c r="F783" s="108"/>
      <c r="G783" s="101"/>
      <c r="H783" s="101"/>
      <c r="I783" s="101"/>
    </row>
    <row r="784" spans="1:9" s="102" customFormat="1" ht="30" hidden="1" x14ac:dyDescent="0.25">
      <c r="A784" s="7"/>
      <c r="B784" s="8" t="s">
        <v>172</v>
      </c>
      <c r="C784" s="119" t="s">
        <v>231</v>
      </c>
      <c r="D784" s="24" t="s">
        <v>139</v>
      </c>
      <c r="E784" s="20"/>
      <c r="F784" s="123">
        <f>SUM(F785:F787)</f>
        <v>627</v>
      </c>
      <c r="G784" s="101"/>
      <c r="H784" s="101"/>
      <c r="I784" s="101"/>
    </row>
    <row r="785" spans="1:10" s="102" customFormat="1" ht="30" hidden="1" x14ac:dyDescent="0.25">
      <c r="A785" s="7">
        <v>1</v>
      </c>
      <c r="B785" s="8" t="s">
        <v>172</v>
      </c>
      <c r="C785" s="119" t="s">
        <v>231</v>
      </c>
      <c r="D785" s="23" t="s">
        <v>140</v>
      </c>
      <c r="E785" s="106"/>
      <c r="F785" s="101">
        <v>613</v>
      </c>
      <c r="G785" s="101"/>
      <c r="H785" s="101"/>
      <c r="I785" s="101"/>
    </row>
    <row r="786" spans="1:10" s="102" customFormat="1" ht="45" hidden="1" x14ac:dyDescent="0.25">
      <c r="A786" s="7">
        <v>1</v>
      </c>
      <c r="B786" s="8" t="s">
        <v>172</v>
      </c>
      <c r="C786" s="119" t="s">
        <v>231</v>
      </c>
      <c r="D786" s="23" t="s">
        <v>141</v>
      </c>
      <c r="E786" s="6"/>
      <c r="F786" s="14"/>
      <c r="G786" s="6"/>
      <c r="H786" s="6"/>
      <c r="I786" s="6"/>
    </row>
    <row r="787" spans="1:10" s="102" customFormat="1" ht="45" hidden="1" x14ac:dyDescent="0.25">
      <c r="A787" s="7">
        <v>1</v>
      </c>
      <c r="B787" s="8" t="s">
        <v>172</v>
      </c>
      <c r="C787" s="119" t="s">
        <v>231</v>
      </c>
      <c r="D787" s="23" t="s">
        <v>142</v>
      </c>
      <c r="E787" s="106"/>
      <c r="F787" s="101">
        <v>14</v>
      </c>
      <c r="G787" s="101"/>
      <c r="H787" s="101"/>
      <c r="I787" s="101"/>
    </row>
    <row r="788" spans="1:10" s="102" customFormat="1" ht="21" hidden="1" customHeight="1" x14ac:dyDescent="0.25">
      <c r="A788" s="7"/>
      <c r="B788" s="8"/>
      <c r="C788" s="119" t="s">
        <v>231</v>
      </c>
      <c r="D788" s="20" t="s">
        <v>72</v>
      </c>
      <c r="E788" s="106"/>
      <c r="F788" s="118"/>
      <c r="G788" s="101"/>
      <c r="H788" s="101"/>
      <c r="I788" s="101"/>
    </row>
    <row r="789" spans="1:10" s="102" customFormat="1" ht="21" hidden="1" customHeight="1" x14ac:dyDescent="0.25">
      <c r="A789" s="7">
        <v>1</v>
      </c>
      <c r="B789" s="8" t="s">
        <v>172</v>
      </c>
      <c r="C789" s="119" t="s">
        <v>231</v>
      </c>
      <c r="D789" s="22" t="s">
        <v>188</v>
      </c>
      <c r="E789" s="106"/>
      <c r="F789" s="47">
        <f>SUM(F790,F791,F795,F796,F797,F798)</f>
        <v>1222</v>
      </c>
      <c r="G789" s="101"/>
      <c r="H789" s="101"/>
      <c r="I789" s="101"/>
    </row>
    <row r="790" spans="1:10" s="102" customFormat="1" hidden="1" x14ac:dyDescent="0.25">
      <c r="A790" s="7">
        <v>1</v>
      </c>
      <c r="B790" s="8" t="s">
        <v>172</v>
      </c>
      <c r="C790" s="119" t="s">
        <v>231</v>
      </c>
      <c r="D790" s="23" t="s">
        <v>189</v>
      </c>
      <c r="E790" s="106"/>
      <c r="F790" s="14"/>
      <c r="G790" s="101"/>
      <c r="H790" s="101"/>
      <c r="I790" s="101"/>
    </row>
    <row r="791" spans="1:10" s="102" customFormat="1" ht="30" hidden="1" x14ac:dyDescent="0.25">
      <c r="A791" s="7">
        <v>1</v>
      </c>
      <c r="B791" s="8" t="s">
        <v>172</v>
      </c>
      <c r="C791" s="119" t="s">
        <v>231</v>
      </c>
      <c r="D791" s="24" t="s">
        <v>190</v>
      </c>
      <c r="E791" s="106"/>
      <c r="F791" s="14">
        <f>F792+F793/4+F794</f>
        <v>117</v>
      </c>
      <c r="G791" s="101"/>
      <c r="H791" s="101"/>
      <c r="I791" s="101"/>
    </row>
    <row r="792" spans="1:10" s="19" customFormat="1" hidden="1" x14ac:dyDescent="0.25">
      <c r="A792" s="7"/>
      <c r="B792" s="8" t="s">
        <v>172</v>
      </c>
      <c r="C792" s="119" t="s">
        <v>231</v>
      </c>
      <c r="D792" s="23" t="s">
        <v>191</v>
      </c>
      <c r="E792" s="21"/>
      <c r="F792" s="25"/>
      <c r="G792" s="11"/>
      <c r="H792" s="11"/>
      <c r="I792" s="11"/>
      <c r="J792" s="102"/>
    </row>
    <row r="793" spans="1:10" s="102" customFormat="1" ht="30" hidden="1" x14ac:dyDescent="0.25">
      <c r="A793" s="7">
        <v>1</v>
      </c>
      <c r="B793" s="8" t="s">
        <v>172</v>
      </c>
      <c r="C793" s="119" t="s">
        <v>231</v>
      </c>
      <c r="D793" s="23" t="s">
        <v>192</v>
      </c>
      <c r="E793" s="106"/>
      <c r="F793" s="11">
        <v>468</v>
      </c>
      <c r="G793" s="101"/>
      <c r="H793" s="101"/>
      <c r="I793" s="101"/>
    </row>
    <row r="794" spans="1:10" s="19" customFormat="1" ht="45" hidden="1" x14ac:dyDescent="0.25">
      <c r="A794" s="7">
        <v>1</v>
      </c>
      <c r="B794" s="8" t="s">
        <v>172</v>
      </c>
      <c r="C794" s="119" t="s">
        <v>231</v>
      </c>
      <c r="D794" s="23" t="s">
        <v>193</v>
      </c>
      <c r="E794" s="21"/>
      <c r="F794" s="14"/>
      <c r="G794" s="14"/>
      <c r="H794" s="14"/>
      <c r="I794" s="14"/>
      <c r="J794" s="102"/>
    </row>
    <row r="795" spans="1:10" s="102" customFormat="1" ht="45" hidden="1" x14ac:dyDescent="0.25">
      <c r="A795" s="7">
        <v>1</v>
      </c>
      <c r="B795" s="8" t="s">
        <v>172</v>
      </c>
      <c r="C795" s="119" t="s">
        <v>231</v>
      </c>
      <c r="D795" s="23" t="s">
        <v>200</v>
      </c>
      <c r="E795" s="71"/>
      <c r="F795" s="14"/>
      <c r="G795" s="101"/>
      <c r="H795" s="101"/>
      <c r="I795" s="101"/>
    </row>
    <row r="796" spans="1:10" s="102" customFormat="1" ht="45" hidden="1" x14ac:dyDescent="0.25">
      <c r="A796" s="7">
        <v>1</v>
      </c>
      <c r="B796" s="8" t="s">
        <v>172</v>
      </c>
      <c r="C796" s="119" t="s">
        <v>231</v>
      </c>
      <c r="D796" s="5" t="s">
        <v>201</v>
      </c>
      <c r="E796" s="107"/>
      <c r="F796" s="101"/>
      <c r="G796" s="108"/>
      <c r="H796" s="108"/>
      <c r="I796" s="108"/>
    </row>
    <row r="797" spans="1:10" s="102" customFormat="1" ht="75" hidden="1" x14ac:dyDescent="0.25">
      <c r="A797" s="96"/>
      <c r="B797" s="8"/>
      <c r="C797" s="119" t="s">
        <v>231</v>
      </c>
      <c r="D797" s="5" t="s">
        <v>228</v>
      </c>
      <c r="E797" s="21"/>
      <c r="F797" s="98">
        <v>450</v>
      </c>
      <c r="G797" s="108"/>
      <c r="H797" s="108"/>
      <c r="I797" s="74"/>
      <c r="J797" s="99"/>
    </row>
    <row r="798" spans="1:10" s="102" customFormat="1" ht="28.5" hidden="1" x14ac:dyDescent="0.25">
      <c r="A798" s="96"/>
      <c r="B798" s="8"/>
      <c r="C798" s="119" t="s">
        <v>231</v>
      </c>
      <c r="D798" s="109" t="s">
        <v>218</v>
      </c>
      <c r="E798" s="21"/>
      <c r="F798" s="98">
        <f>F799</f>
        <v>655</v>
      </c>
      <c r="G798" s="103"/>
      <c r="H798" s="103"/>
      <c r="I798" s="121"/>
      <c r="J798" s="99"/>
    </row>
    <row r="799" spans="1:10" s="102" customFormat="1" hidden="1" x14ac:dyDescent="0.25">
      <c r="A799" s="96"/>
      <c r="B799" s="8"/>
      <c r="C799" s="119" t="s">
        <v>231</v>
      </c>
      <c r="D799" s="5" t="s">
        <v>219</v>
      </c>
      <c r="E799" s="21"/>
      <c r="F799" s="98">
        <v>655</v>
      </c>
      <c r="G799" s="103"/>
      <c r="H799" s="103"/>
      <c r="I799" s="121"/>
      <c r="J799" s="99"/>
    </row>
    <row r="800" spans="1:10" s="102" customFormat="1" ht="28.5" hidden="1" x14ac:dyDescent="0.25">
      <c r="A800" s="96"/>
      <c r="B800" s="8"/>
      <c r="C800" s="119" t="s">
        <v>231</v>
      </c>
      <c r="D800" s="109" t="s">
        <v>220</v>
      </c>
      <c r="E800" s="21"/>
      <c r="F800" s="98"/>
      <c r="G800" s="103"/>
      <c r="H800" s="103"/>
      <c r="I800" s="121"/>
      <c r="J800" s="99"/>
    </row>
    <row r="801" spans="1:9" s="102" customFormat="1" hidden="1" x14ac:dyDescent="0.25">
      <c r="A801" s="7">
        <v>1</v>
      </c>
      <c r="B801" s="8" t="s">
        <v>172</v>
      </c>
      <c r="C801" s="119" t="s">
        <v>231</v>
      </c>
      <c r="D801" s="22" t="s">
        <v>195</v>
      </c>
      <c r="E801" s="21"/>
      <c r="F801" s="14">
        <f>F802+F803</f>
        <v>2200</v>
      </c>
      <c r="G801" s="108"/>
      <c r="H801" s="108"/>
      <c r="I801" s="108"/>
    </row>
    <row r="802" spans="1:9" s="102" customFormat="1" hidden="1" x14ac:dyDescent="0.25">
      <c r="A802" s="7">
        <v>1</v>
      </c>
      <c r="B802" s="8" t="s">
        <v>172</v>
      </c>
      <c r="C802" s="119" t="s">
        <v>231</v>
      </c>
      <c r="D802" s="22" t="s">
        <v>196</v>
      </c>
      <c r="E802" s="21"/>
      <c r="F802" s="14"/>
      <c r="G802" s="108"/>
      <c r="H802" s="108"/>
      <c r="I802" s="108"/>
    </row>
    <row r="803" spans="1:9" s="102" customFormat="1" hidden="1" x14ac:dyDescent="0.25">
      <c r="A803" s="7">
        <v>1</v>
      </c>
      <c r="B803" s="8" t="s">
        <v>172</v>
      </c>
      <c r="C803" s="119" t="s">
        <v>231</v>
      </c>
      <c r="D803" s="23" t="s">
        <v>197</v>
      </c>
      <c r="E803" s="21"/>
      <c r="F803" s="14">
        <f>F804/9.4</f>
        <v>2200</v>
      </c>
      <c r="G803" s="108"/>
      <c r="H803" s="108"/>
      <c r="I803" s="108"/>
    </row>
    <row r="804" spans="1:9" s="102" customFormat="1" hidden="1" x14ac:dyDescent="0.25">
      <c r="A804" s="7">
        <v>1</v>
      </c>
      <c r="B804" s="8" t="s">
        <v>172</v>
      </c>
      <c r="C804" s="119" t="s">
        <v>231</v>
      </c>
      <c r="D804" s="67" t="s">
        <v>202</v>
      </c>
      <c r="E804" s="21"/>
      <c r="F804" s="14">
        <v>20680</v>
      </c>
      <c r="G804" s="108"/>
      <c r="H804" s="108"/>
      <c r="I804" s="108"/>
    </row>
    <row r="805" spans="1:9" s="102" customFormat="1" ht="29.25" hidden="1" x14ac:dyDescent="0.25">
      <c r="A805" s="7">
        <v>1</v>
      </c>
      <c r="B805" s="8" t="s">
        <v>172</v>
      </c>
      <c r="C805" s="119" t="s">
        <v>231</v>
      </c>
      <c r="D805" s="22" t="s">
        <v>198</v>
      </c>
      <c r="E805" s="21"/>
      <c r="F805" s="101">
        <v>100</v>
      </c>
      <c r="G805" s="108"/>
      <c r="H805" s="108"/>
      <c r="I805" s="108"/>
    </row>
    <row r="806" spans="1:9" s="102" customFormat="1" hidden="1" x14ac:dyDescent="0.25">
      <c r="A806" s="7">
        <v>1</v>
      </c>
      <c r="B806" s="8" t="s">
        <v>172</v>
      </c>
      <c r="C806" s="119" t="s">
        <v>231</v>
      </c>
      <c r="D806" s="26" t="s">
        <v>94</v>
      </c>
      <c r="E806" s="21"/>
      <c r="F806" s="101"/>
      <c r="G806" s="108"/>
      <c r="H806" s="108"/>
      <c r="I806" s="108"/>
    </row>
    <row r="807" spans="1:9" s="102" customFormat="1" ht="57.75" hidden="1" x14ac:dyDescent="0.25">
      <c r="A807" s="7">
        <v>1</v>
      </c>
      <c r="B807" s="8" t="s">
        <v>172</v>
      </c>
      <c r="C807" s="119" t="s">
        <v>231</v>
      </c>
      <c r="D807" s="22" t="s">
        <v>199</v>
      </c>
      <c r="E807" s="21"/>
      <c r="F807" s="101"/>
      <c r="G807" s="108"/>
      <c r="H807" s="108"/>
      <c r="I807" s="108"/>
    </row>
    <row r="808" spans="1:9" s="102" customFormat="1" hidden="1" x14ac:dyDescent="0.25">
      <c r="A808" s="7">
        <v>1</v>
      </c>
      <c r="B808" s="8" t="s">
        <v>172</v>
      </c>
      <c r="C808" s="119" t="s">
        <v>231</v>
      </c>
      <c r="D808" s="27" t="s">
        <v>120</v>
      </c>
      <c r="E808" s="21"/>
      <c r="F808" s="101">
        <f>F809+F810</f>
        <v>600</v>
      </c>
      <c r="G808" s="108"/>
      <c r="H808" s="108"/>
      <c r="I808" s="108"/>
    </row>
    <row r="809" spans="1:9" s="102" customFormat="1" ht="30" hidden="1" x14ac:dyDescent="0.25">
      <c r="A809" s="7">
        <v>1</v>
      </c>
      <c r="B809" s="8" t="s">
        <v>172</v>
      </c>
      <c r="C809" s="119" t="s">
        <v>231</v>
      </c>
      <c r="D809" s="75" t="s">
        <v>148</v>
      </c>
      <c r="E809" s="21"/>
      <c r="F809" s="101">
        <v>300</v>
      </c>
      <c r="G809" s="108"/>
      <c r="H809" s="108"/>
      <c r="I809" s="108"/>
    </row>
    <row r="810" spans="1:9" s="102" customFormat="1" hidden="1" x14ac:dyDescent="0.25">
      <c r="A810" s="7">
        <v>1</v>
      </c>
      <c r="B810" s="8" t="s">
        <v>172</v>
      </c>
      <c r="C810" s="119" t="s">
        <v>231</v>
      </c>
      <c r="D810" s="75" t="s">
        <v>95</v>
      </c>
      <c r="E810" s="21"/>
      <c r="F810" s="118">
        <v>300</v>
      </c>
      <c r="G810" s="108"/>
      <c r="H810" s="108"/>
      <c r="I810" s="108"/>
    </row>
    <row r="811" spans="1:9" s="102" customFormat="1" hidden="1" x14ac:dyDescent="0.25">
      <c r="A811" s="7">
        <v>1</v>
      </c>
      <c r="B811" s="8" t="s">
        <v>172</v>
      </c>
      <c r="C811" s="119" t="s">
        <v>231</v>
      </c>
      <c r="D811" s="30" t="s">
        <v>143</v>
      </c>
      <c r="E811" s="21"/>
      <c r="F811" s="47">
        <f>F789+F768</f>
        <v>13784</v>
      </c>
      <c r="G811" s="108"/>
      <c r="H811" s="108"/>
      <c r="I811" s="108"/>
    </row>
    <row r="812" spans="1:9" s="102" customFormat="1" ht="29.25" hidden="1" x14ac:dyDescent="0.25">
      <c r="A812" s="7">
        <v>1</v>
      </c>
      <c r="B812" s="8" t="s">
        <v>172</v>
      </c>
      <c r="C812" s="119" t="s">
        <v>231</v>
      </c>
      <c r="D812" s="30" t="s">
        <v>144</v>
      </c>
      <c r="E812" s="21"/>
      <c r="F812" s="47">
        <f>F778</f>
        <v>2356</v>
      </c>
      <c r="G812" s="108"/>
      <c r="H812" s="108"/>
      <c r="I812" s="108"/>
    </row>
    <row r="813" spans="1:9" s="102" customFormat="1" hidden="1" x14ac:dyDescent="0.25">
      <c r="A813" s="7">
        <v>1</v>
      </c>
      <c r="B813" s="8" t="s">
        <v>172</v>
      </c>
      <c r="C813" s="119" t="s">
        <v>231</v>
      </c>
      <c r="D813" s="30" t="s">
        <v>145</v>
      </c>
      <c r="E813" s="21"/>
      <c r="F813" s="122">
        <f>F801+F776</f>
        <v>10324</v>
      </c>
      <c r="G813" s="108"/>
      <c r="H813" s="108"/>
      <c r="I813" s="108"/>
    </row>
    <row r="814" spans="1:9" s="102" customFormat="1" ht="29.25" hidden="1" x14ac:dyDescent="0.25">
      <c r="A814" s="7">
        <v>1</v>
      </c>
      <c r="B814" s="8" t="s">
        <v>172</v>
      </c>
      <c r="C814" s="119" t="s">
        <v>231</v>
      </c>
      <c r="D814" s="30" t="s">
        <v>146</v>
      </c>
      <c r="E814" s="21"/>
      <c r="F814" s="122">
        <f>F805</f>
        <v>100</v>
      </c>
      <c r="G814" s="108"/>
      <c r="H814" s="108"/>
      <c r="I814" s="108"/>
    </row>
    <row r="815" spans="1:9" s="102" customFormat="1" hidden="1" x14ac:dyDescent="0.25">
      <c r="A815" s="7">
        <v>1</v>
      </c>
      <c r="B815" s="8" t="s">
        <v>172</v>
      </c>
      <c r="C815" s="119" t="s">
        <v>231</v>
      </c>
      <c r="D815" s="31" t="s">
        <v>85</v>
      </c>
      <c r="E815" s="21"/>
      <c r="F815" s="122">
        <f>F811+F812+F814+F777*2.9+F804/4.2</f>
        <v>44723.409523809525</v>
      </c>
      <c r="G815" s="108"/>
      <c r="H815" s="108"/>
      <c r="I815" s="108"/>
    </row>
    <row r="816" spans="1:9" s="19" customFormat="1" hidden="1" x14ac:dyDescent="0.25">
      <c r="A816" s="7">
        <v>1</v>
      </c>
      <c r="B816" s="8" t="s">
        <v>172</v>
      </c>
      <c r="C816" s="119" t="s">
        <v>231</v>
      </c>
      <c r="D816" s="48" t="s">
        <v>6</v>
      </c>
      <c r="E816" s="215"/>
      <c r="F816" s="47"/>
      <c r="G816" s="47"/>
      <c r="H816" s="14"/>
      <c r="I816" s="14"/>
    </row>
    <row r="817" spans="1:9" s="19" customFormat="1" hidden="1" x14ac:dyDescent="0.25">
      <c r="A817" s="7">
        <v>1</v>
      </c>
      <c r="B817" s="8" t="s">
        <v>172</v>
      </c>
      <c r="C817" s="119" t="s">
        <v>231</v>
      </c>
      <c r="D817" s="63" t="s">
        <v>13</v>
      </c>
      <c r="E817" s="215"/>
      <c r="F817" s="47"/>
      <c r="G817" s="190"/>
      <c r="H817" s="14"/>
      <c r="I817" s="14"/>
    </row>
    <row r="818" spans="1:9" s="19" customFormat="1" hidden="1" x14ac:dyDescent="0.25">
      <c r="A818" s="7">
        <v>1</v>
      </c>
      <c r="B818" s="8" t="s">
        <v>172</v>
      </c>
      <c r="C818" s="119" t="s">
        <v>231</v>
      </c>
      <c r="D818" s="36" t="s">
        <v>27</v>
      </c>
      <c r="E818" s="207">
        <v>240</v>
      </c>
      <c r="F818" s="14">
        <v>320</v>
      </c>
      <c r="G818" s="92">
        <v>8</v>
      </c>
      <c r="H818" s="14">
        <f>ROUND(I818/E818,0)</f>
        <v>11</v>
      </c>
      <c r="I818" s="14">
        <f>ROUND(F818*G818,0)</f>
        <v>2560</v>
      </c>
    </row>
    <row r="819" spans="1:9" s="19" customFormat="1" hidden="1" x14ac:dyDescent="0.25">
      <c r="A819" s="7">
        <v>1</v>
      </c>
      <c r="B819" s="8" t="s">
        <v>172</v>
      </c>
      <c r="C819" s="119" t="s">
        <v>231</v>
      </c>
      <c r="D819" s="189" t="s">
        <v>71</v>
      </c>
      <c r="E819" s="208"/>
      <c r="F819" s="49">
        <f>SUM(F818)</f>
        <v>320</v>
      </c>
      <c r="G819" s="41">
        <f>I819/F819</f>
        <v>8</v>
      </c>
      <c r="H819" s="49">
        <f t="shared" ref="H819:I820" si="16">H818</f>
        <v>11</v>
      </c>
      <c r="I819" s="49">
        <f t="shared" si="16"/>
        <v>2560</v>
      </c>
    </row>
    <row r="820" spans="1:9" s="19" customFormat="1" hidden="1" x14ac:dyDescent="0.25">
      <c r="A820" s="7">
        <v>1</v>
      </c>
      <c r="B820" s="8" t="s">
        <v>172</v>
      </c>
      <c r="C820" s="119" t="s">
        <v>231</v>
      </c>
      <c r="D820" s="38" t="s">
        <v>67</v>
      </c>
      <c r="E820" s="39"/>
      <c r="F820" s="47">
        <f>F819</f>
        <v>320</v>
      </c>
      <c r="G820" s="41">
        <f>I820/F820</f>
        <v>8</v>
      </c>
      <c r="H820" s="47">
        <f>H819</f>
        <v>11</v>
      </c>
      <c r="I820" s="47">
        <f t="shared" si="16"/>
        <v>2560</v>
      </c>
    </row>
    <row r="821" spans="1:9" s="19" customFormat="1" ht="15.75" hidden="1" thickBot="1" x14ac:dyDescent="0.3">
      <c r="A821" s="7">
        <v>1</v>
      </c>
      <c r="B821" s="8" t="s">
        <v>172</v>
      </c>
      <c r="C821" s="119" t="s">
        <v>231</v>
      </c>
      <c r="D821" s="199" t="s">
        <v>157</v>
      </c>
      <c r="E821" s="200"/>
      <c r="F821" s="200"/>
      <c r="G821" s="200"/>
      <c r="H821" s="200"/>
      <c r="I821" s="200"/>
    </row>
    <row r="822" spans="1:9" s="19" customFormat="1" ht="15.75" hidden="1" x14ac:dyDescent="0.25">
      <c r="A822" s="7">
        <v>1</v>
      </c>
      <c r="B822" s="8" t="s">
        <v>159</v>
      </c>
      <c r="C822" s="119" t="s">
        <v>231</v>
      </c>
      <c r="D822" s="86" t="s">
        <v>131</v>
      </c>
      <c r="E822" s="51"/>
      <c r="F822" s="87"/>
      <c r="G822" s="88"/>
      <c r="H822" s="88"/>
      <c r="I822" s="88"/>
    </row>
    <row r="823" spans="1:9" s="19" customFormat="1" ht="31.5" hidden="1" x14ac:dyDescent="0.25">
      <c r="A823" s="7">
        <v>1</v>
      </c>
      <c r="B823" s="8" t="s">
        <v>159</v>
      </c>
      <c r="C823" s="119" t="s">
        <v>231</v>
      </c>
      <c r="D823" s="40" t="s">
        <v>77</v>
      </c>
      <c r="E823" s="17"/>
      <c r="F823" s="89">
        <v>6090</v>
      </c>
      <c r="G823" s="17"/>
      <c r="H823" s="61"/>
      <c r="I823" s="61"/>
    </row>
    <row r="824" spans="1:9" s="19" customFormat="1" ht="31.5" hidden="1" x14ac:dyDescent="0.25">
      <c r="A824" s="7">
        <v>1</v>
      </c>
      <c r="B824" s="8" t="s">
        <v>159</v>
      </c>
      <c r="C824" s="119" t="s">
        <v>231</v>
      </c>
      <c r="D824" s="40" t="s">
        <v>76</v>
      </c>
      <c r="E824" s="17"/>
      <c r="F824" s="89">
        <v>1510</v>
      </c>
      <c r="G824" s="17"/>
      <c r="H824" s="61"/>
      <c r="I824" s="61"/>
    </row>
    <row r="825" spans="1:9" s="19" customFormat="1" ht="15.75" hidden="1" x14ac:dyDescent="0.25">
      <c r="A825" s="7">
        <v>1</v>
      </c>
      <c r="B825" s="8" t="s">
        <v>159</v>
      </c>
      <c r="C825" s="119" t="s">
        <v>231</v>
      </c>
      <c r="D825" s="40" t="s">
        <v>86</v>
      </c>
      <c r="E825" s="17"/>
      <c r="F825" s="89">
        <v>700</v>
      </c>
      <c r="G825" s="17"/>
      <c r="H825" s="61"/>
      <c r="I825" s="61"/>
    </row>
    <row r="826" spans="1:9" s="19" customFormat="1" ht="15.75" hidden="1" thickBot="1" x14ac:dyDescent="0.3">
      <c r="A826" s="7"/>
      <c r="B826" s="8" t="s">
        <v>159</v>
      </c>
      <c r="C826" s="119" t="s">
        <v>231</v>
      </c>
      <c r="D826" s="127" t="s">
        <v>119</v>
      </c>
      <c r="E826" s="51"/>
      <c r="F826" s="90">
        <f>SUM(F823:F825)</f>
        <v>8300</v>
      </c>
      <c r="G826" s="51"/>
      <c r="H826" s="85"/>
      <c r="I826" s="85"/>
    </row>
    <row r="827" spans="1:9" s="19" customFormat="1" ht="15.75" hidden="1" thickBot="1" x14ac:dyDescent="0.3">
      <c r="A827" s="7">
        <v>1</v>
      </c>
      <c r="B827" s="8" t="s">
        <v>159</v>
      </c>
      <c r="C827" s="119" t="s">
        <v>231</v>
      </c>
      <c r="D827" s="73" t="s">
        <v>157</v>
      </c>
      <c r="E827" s="79"/>
      <c r="F827" s="80"/>
      <c r="G827" s="81"/>
      <c r="H827" s="81"/>
      <c r="I827" s="81"/>
    </row>
    <row r="828" spans="1:9" ht="32.25" hidden="1" customHeight="1" x14ac:dyDescent="0.25">
      <c r="A828" s="7">
        <v>1</v>
      </c>
      <c r="B828" s="8" t="s">
        <v>173</v>
      </c>
      <c r="C828" s="119" t="s">
        <v>231</v>
      </c>
      <c r="D828" s="246" t="s">
        <v>184</v>
      </c>
      <c r="E828" s="247"/>
      <c r="F828" s="222"/>
      <c r="G828" s="151"/>
      <c r="H828" s="151"/>
      <c r="I828" s="151"/>
    </row>
    <row r="829" spans="1:9" ht="15.75" hidden="1" x14ac:dyDescent="0.25">
      <c r="A829" s="7">
        <v>1</v>
      </c>
      <c r="B829" s="8" t="s">
        <v>173</v>
      </c>
      <c r="C829" s="119" t="s">
        <v>231</v>
      </c>
      <c r="D829" s="223" t="s">
        <v>78</v>
      </c>
      <c r="E829" s="151"/>
      <c r="F829" s="222">
        <f>F830+F831</f>
        <v>77397</v>
      </c>
      <c r="G829" s="151"/>
      <c r="H829" s="151"/>
      <c r="I829" s="151"/>
    </row>
    <row r="830" spans="1:9" ht="15.75" hidden="1" x14ac:dyDescent="0.25">
      <c r="A830" s="7">
        <v>1</v>
      </c>
      <c r="B830" s="8" t="s">
        <v>173</v>
      </c>
      <c r="C830" s="119" t="s">
        <v>231</v>
      </c>
      <c r="D830" s="224" t="s">
        <v>79</v>
      </c>
      <c r="E830" s="151"/>
      <c r="F830" s="151">
        <v>77387</v>
      </c>
      <c r="G830" s="151"/>
      <c r="H830" s="151"/>
      <c r="I830" s="151"/>
    </row>
    <row r="831" spans="1:9" ht="31.5" hidden="1" x14ac:dyDescent="0.25">
      <c r="A831" s="7">
        <v>1</v>
      </c>
      <c r="B831" s="8" t="s">
        <v>173</v>
      </c>
      <c r="C831" s="119" t="s">
        <v>231</v>
      </c>
      <c r="D831" s="224" t="s">
        <v>80</v>
      </c>
      <c r="E831" s="151"/>
      <c r="F831" s="151">
        <v>10</v>
      </c>
      <c r="G831" s="151"/>
      <c r="H831" s="151"/>
      <c r="I831" s="151"/>
    </row>
    <row r="832" spans="1:9" hidden="1" x14ac:dyDescent="0.25">
      <c r="B832" s="8" t="s">
        <v>173</v>
      </c>
      <c r="C832" s="119" t="s">
        <v>231</v>
      </c>
      <c r="D832" s="38" t="s">
        <v>81</v>
      </c>
      <c r="E832" s="150"/>
      <c r="F832" s="225">
        <f>F829</f>
        <v>77397</v>
      </c>
      <c r="G832" s="150"/>
      <c r="H832" s="150"/>
      <c r="I832" s="150"/>
    </row>
    <row r="833" spans="1:10" ht="15.75" hidden="1" thickBot="1" x14ac:dyDescent="0.3">
      <c r="A833" s="7">
        <v>1</v>
      </c>
      <c r="B833" s="8" t="s">
        <v>173</v>
      </c>
      <c r="C833" s="119" t="s">
        <v>231</v>
      </c>
      <c r="D833" s="125" t="s">
        <v>157</v>
      </c>
      <c r="E833" s="125"/>
      <c r="F833" s="125"/>
      <c r="G833" s="125"/>
      <c r="H833" s="125"/>
      <c r="I833" s="125"/>
    </row>
    <row r="834" spans="1:10" x14ac:dyDescent="0.25">
      <c r="B834" s="119"/>
      <c r="C834" s="119" t="s">
        <v>231</v>
      </c>
      <c r="D834" s="226"/>
      <c r="E834" s="227"/>
      <c r="F834" s="227"/>
      <c r="G834" s="228"/>
      <c r="H834" s="229"/>
      <c r="I834" s="227"/>
      <c r="J834" s="230"/>
    </row>
    <row r="1298" spans="6:6" x14ac:dyDescent="0.25">
      <c r="F1298" s="231" t="e">
        <f>SUM(#REF!,F521,F723)</f>
        <v>#REF!</v>
      </c>
    </row>
  </sheetData>
  <autoFilter ref="A11:BP834"/>
  <sortState ref="D221:I224">
    <sortCondition ref="D221:D224"/>
  </sortState>
  <mergeCells count="9">
    <mergeCell ref="G2:I3"/>
    <mergeCell ref="G1:I1"/>
    <mergeCell ref="I8:I10"/>
    <mergeCell ref="D6:I7"/>
    <mergeCell ref="D828:E828"/>
    <mergeCell ref="E8:E10"/>
    <mergeCell ref="G8:G10"/>
    <mergeCell ref="H8:H10"/>
    <mergeCell ref="F8:F10"/>
  </mergeCells>
  <pageMargins left="0.39370078740157483" right="0" top="0.31496062992125984" bottom="0.19685039370078741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Комсомольск</vt:lpstr>
      <vt:lpstr>Комсомольск!Заголовки_для_печати</vt:lpstr>
      <vt:lpstr>Комсомольск!Область_печати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2022-02-03T00:31:08Z</cp:lastPrinted>
  <dcterms:created xsi:type="dcterms:W3CDTF">2011-12-09T04:00:35Z</dcterms:created>
  <dcterms:modified xsi:type="dcterms:W3CDTF">2022-03-04T06:12:27Z</dcterms:modified>
</cp:coreProperties>
</file>